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ADMINISTRACION\Downloads\"/>
    </mc:Choice>
  </mc:AlternateContent>
  <xr:revisionPtr revIDLastSave="0" documentId="13_ncr:1_{474C8684-7650-4346-9B08-9A2CFE481C7C}" xr6:coauthVersionLast="47" xr6:coauthVersionMax="47" xr10:uidLastSave="{00000000-0000-0000-0000-000000000000}"/>
  <bookViews>
    <workbookView xWindow="-120" yWindow="-120" windowWidth="29040" windowHeight="15840" xr2:uid="{00000000-000D-0000-FFFF-FFFF00000000}"/>
  </bookViews>
  <sheets>
    <sheet name="Ppto. gto op" sheetId="1" r:id="rId1"/>
    <sheet name="avance-físico" sheetId="2" r:id="rId2"/>
    <sheet name="avance-financiero" sheetId="3" r:id="rId3"/>
    <sheet name="ministraciones" sheetId="4" r:id="rId4"/>
    <sheet name="Ppto serv pers"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gAFLgjSxkP0h5ZYj19h+V+Zh8DYA=="/>
    </ext>
  </extLst>
</workbook>
</file>

<file path=xl/calcChain.xml><?xml version="1.0" encoding="utf-8"?>
<calcChain xmlns="http://schemas.openxmlformats.org/spreadsheetml/2006/main">
  <c r="I10" i="1" l="1"/>
  <c r="H6" i="1"/>
  <c r="I6" i="1" s="1"/>
  <c r="J7" i="1"/>
  <c r="G30" i="1"/>
  <c r="G6" i="1" l="1"/>
  <c r="O11" i="1"/>
  <c r="N14" i="1"/>
  <c r="N9" i="1"/>
  <c r="O9" i="1" s="1"/>
  <c r="U23" i="1"/>
  <c r="O7" i="1" l="1"/>
  <c r="P11" i="1"/>
  <c r="Q11" i="1" s="1"/>
  <c r="N36" i="1"/>
  <c r="O36" i="1" s="1"/>
  <c r="N35" i="1"/>
  <c r="O35" i="1" s="1"/>
  <c r="N34" i="1"/>
  <c r="N32" i="1"/>
  <c r="O32" i="1" s="1"/>
  <c r="N31" i="1"/>
  <c r="O31" i="1" s="1"/>
  <c r="N30" i="1"/>
  <c r="O30" i="1" s="1"/>
  <c r="N28" i="1"/>
  <c r="O28" i="1" s="1"/>
  <c r="O29" i="1" s="1"/>
  <c r="N26" i="1"/>
  <c r="O26" i="1" s="1"/>
  <c r="N25" i="1"/>
  <c r="O25" i="1" s="1"/>
  <c r="N24" i="1"/>
  <c r="N22" i="1"/>
  <c r="O22" i="1" s="1"/>
  <c r="N21" i="1"/>
  <c r="O21" i="1" s="1"/>
  <c r="N20" i="1"/>
  <c r="O20" i="1" s="1"/>
  <c r="N19" i="1"/>
  <c r="O19" i="1" s="1"/>
  <c r="N18" i="1"/>
  <c r="O18" i="1" s="1"/>
  <c r="N17" i="1"/>
  <c r="O17" i="1" s="1"/>
  <c r="N16" i="1"/>
  <c r="O16" i="1" s="1"/>
  <c r="N15" i="1"/>
  <c r="O15" i="1" s="1"/>
  <c r="N13" i="1"/>
  <c r="O13" i="1" s="1"/>
  <c r="N12" i="1"/>
  <c r="O12" i="1" s="1"/>
  <c r="N10" i="1"/>
  <c r="O10" i="1" s="1"/>
  <c r="P9" i="1"/>
  <c r="N8" i="1"/>
  <c r="O8" i="1" s="1"/>
  <c r="N5" i="1"/>
  <c r="N7" i="1" s="1"/>
  <c r="N27" i="1" l="1"/>
  <c r="O24" i="1"/>
  <c r="O27" i="1" s="1"/>
  <c r="O33" i="1"/>
  <c r="O34" i="1"/>
  <c r="O37" i="1" s="1"/>
  <c r="N37" i="1"/>
  <c r="P5" i="1"/>
  <c r="P13" i="1"/>
  <c r="P18" i="1"/>
  <c r="P30" i="1"/>
  <c r="P35" i="1"/>
  <c r="P8" i="1"/>
  <c r="P15" i="1"/>
  <c r="P20" i="1"/>
  <c r="P25" i="1"/>
  <c r="P31" i="1"/>
  <c r="P36" i="1"/>
  <c r="N33" i="1"/>
  <c r="P16" i="1"/>
  <c r="P21" i="1"/>
  <c r="P26" i="1"/>
  <c r="P32" i="1"/>
  <c r="P12" i="1"/>
  <c r="P17" i="1"/>
  <c r="P22" i="1"/>
  <c r="P28" i="1"/>
  <c r="P29" i="1" s="1"/>
  <c r="N29" i="1"/>
  <c r="P19" i="1"/>
  <c r="P14" i="1"/>
  <c r="O23" i="1"/>
  <c r="N23" i="1"/>
  <c r="N38" i="1" s="1"/>
  <c r="P10" i="1"/>
  <c r="E10" i="4"/>
  <c r="F10" i="4"/>
  <c r="D10" i="4"/>
  <c r="C8" i="4"/>
  <c r="C24" i="3"/>
  <c r="D24" i="3"/>
  <c r="E24" i="3"/>
  <c r="B24" i="3"/>
  <c r="C21" i="3"/>
  <c r="D21" i="3"/>
  <c r="E21" i="3"/>
  <c r="B21" i="3"/>
  <c r="C19" i="3"/>
  <c r="D19" i="3"/>
  <c r="E19" i="3"/>
  <c r="C17" i="3"/>
  <c r="D17" i="3"/>
  <c r="E17" i="3"/>
  <c r="B17" i="3"/>
  <c r="C15" i="3"/>
  <c r="D15" i="3"/>
  <c r="E15" i="3"/>
  <c r="B15" i="3"/>
  <c r="E13" i="3"/>
  <c r="D13" i="3"/>
  <c r="C13" i="3"/>
  <c r="B13" i="3"/>
  <c r="B19" i="3"/>
  <c r="C5" i="2"/>
  <c r="O39" i="1" l="1"/>
  <c r="P34" i="1"/>
  <c r="P37" i="1" s="1"/>
  <c r="P24" i="1"/>
  <c r="P27" i="1" s="1"/>
  <c r="D28" i="3"/>
  <c r="P33" i="1"/>
  <c r="Q5" i="1"/>
  <c r="P7" i="1"/>
  <c r="B28" i="3"/>
  <c r="P23" i="1"/>
  <c r="C28" i="3"/>
  <c r="E28" i="3"/>
  <c r="P38" i="1" l="1"/>
  <c r="P40" i="1" s="1"/>
  <c r="H5" i="1"/>
  <c r="H7" i="1" l="1"/>
  <c r="H37" i="1"/>
  <c r="I35" i="1"/>
  <c r="J35" i="1" s="1"/>
  <c r="Q35" i="1" s="1"/>
  <c r="I36" i="1"/>
  <c r="J36" i="1" s="1"/>
  <c r="Q36" i="1" s="1"/>
  <c r="I34" i="1"/>
  <c r="J34" i="1" s="1"/>
  <c r="G35" i="1"/>
  <c r="G36" i="1"/>
  <c r="G34" i="1"/>
  <c r="H33" i="1"/>
  <c r="I31" i="1"/>
  <c r="J31" i="1" s="1"/>
  <c r="Q31" i="1" s="1"/>
  <c r="I32" i="1"/>
  <c r="J32" i="1" s="1"/>
  <c r="Q32" i="1" s="1"/>
  <c r="I30" i="1"/>
  <c r="G31" i="1"/>
  <c r="G32" i="1"/>
  <c r="H29" i="1"/>
  <c r="I28" i="1"/>
  <c r="J28" i="1" s="1"/>
  <c r="Q28" i="1" s="1"/>
  <c r="G28" i="1"/>
  <c r="H27" i="1"/>
  <c r="I25" i="1"/>
  <c r="J25" i="1" s="1"/>
  <c r="Q25" i="1" s="1"/>
  <c r="I26" i="1"/>
  <c r="J26" i="1" s="1"/>
  <c r="Q26" i="1" s="1"/>
  <c r="I24" i="1"/>
  <c r="G25" i="1"/>
  <c r="G26" i="1"/>
  <c r="G24" i="1"/>
  <c r="I7" i="1"/>
  <c r="G7" i="1"/>
  <c r="Q34" i="1" l="1"/>
  <c r="J37" i="1"/>
  <c r="Q37" i="1" s="1"/>
  <c r="G29" i="1"/>
  <c r="I33" i="1"/>
  <c r="G33" i="1"/>
  <c r="G37" i="1"/>
  <c r="I37" i="1"/>
  <c r="J30" i="1"/>
  <c r="I29" i="1"/>
  <c r="I27" i="1"/>
  <c r="J24" i="1"/>
  <c r="G27" i="1"/>
  <c r="J27" i="1" l="1"/>
  <c r="Q27" i="1" s="1"/>
  <c r="Q24" i="1"/>
  <c r="Q30" i="1"/>
  <c r="J33" i="1"/>
  <c r="Q33" i="1" s="1"/>
  <c r="D16" i="2"/>
  <c r="E16" i="2"/>
  <c r="F16" i="2"/>
  <c r="C16" i="2"/>
  <c r="G10" i="4"/>
  <c r="D13" i="2"/>
  <c r="E13" i="2"/>
  <c r="F13" i="2"/>
  <c r="C13" i="2"/>
  <c r="D11" i="2"/>
  <c r="E11" i="2"/>
  <c r="F11" i="2"/>
  <c r="C11" i="2"/>
  <c r="D9" i="2"/>
  <c r="E9" i="2"/>
  <c r="F9" i="2"/>
  <c r="C9" i="2"/>
  <c r="C7" i="2"/>
  <c r="H7" i="2" s="1"/>
  <c r="D7" i="2"/>
  <c r="E7" i="2"/>
  <c r="F7" i="2"/>
  <c r="H16" i="2" l="1"/>
  <c r="H9" i="2"/>
  <c r="H11" i="2"/>
  <c r="H13" i="2"/>
  <c r="B13" i="2"/>
  <c r="B11" i="2"/>
  <c r="B9" i="2"/>
  <c r="B7" i="2"/>
  <c r="B16" i="2"/>
  <c r="D11" i="4" l="1"/>
  <c r="E11" i="4" s="1"/>
  <c r="C10" i="4"/>
  <c r="F11" i="4" l="1"/>
  <c r="G11" i="4" s="1"/>
  <c r="K15" i="6"/>
  <c r="K14" i="6"/>
  <c r="K13" i="6"/>
  <c r="K12" i="6"/>
  <c r="K11" i="6"/>
  <c r="K10" i="6"/>
  <c r="K9" i="6"/>
  <c r="K16" i="6" l="1"/>
  <c r="K18" i="6" s="1"/>
  <c r="F5" i="2" l="1"/>
  <c r="E5" i="2"/>
  <c r="D5" i="2"/>
  <c r="H5" i="2" s="1"/>
  <c r="H20" i="2" s="1"/>
  <c r="B29" i="3"/>
  <c r="C29" i="3" s="1"/>
  <c r="D29" i="3" s="1"/>
  <c r="B5" i="2" l="1"/>
  <c r="B21" i="2" s="1"/>
  <c r="C21" i="2"/>
  <c r="C22" i="2" s="1"/>
  <c r="E21" i="2"/>
  <c r="D21" i="2"/>
  <c r="F21" i="2"/>
  <c r="Q7" i="1"/>
  <c r="J29" i="1"/>
  <c r="Q29" i="1" s="1"/>
  <c r="I8" i="1"/>
  <c r="J8" i="1" s="1"/>
  <c r="G22" i="1"/>
  <c r="I22" i="1"/>
  <c r="J22" i="1" s="1"/>
  <c r="Q22" i="1" s="1"/>
  <c r="G21" i="1"/>
  <c r="I21" i="1"/>
  <c r="J21" i="1" s="1"/>
  <c r="Q21" i="1" s="1"/>
  <c r="G20" i="1"/>
  <c r="I20" i="1"/>
  <c r="J20" i="1" s="1"/>
  <c r="Q20" i="1" s="1"/>
  <c r="I9" i="1"/>
  <c r="J9" i="1" s="1"/>
  <c r="Q9" i="1" s="1"/>
  <c r="G9" i="1"/>
  <c r="G19" i="1"/>
  <c r="I19" i="1"/>
  <c r="G10" i="1"/>
  <c r="Q10" i="1"/>
  <c r="G18" i="1"/>
  <c r="I18" i="1"/>
  <c r="G15" i="1"/>
  <c r="I15" i="1"/>
  <c r="G12" i="1"/>
  <c r="I12" i="1"/>
  <c r="J12" i="1" s="1"/>
  <c r="Q12" i="1" s="1"/>
  <c r="G17" i="1"/>
  <c r="I17" i="1"/>
  <c r="G13" i="1"/>
  <c r="I13" i="1"/>
  <c r="J13" i="1" s="1"/>
  <c r="Q13" i="1" s="1"/>
  <c r="I11" i="1"/>
  <c r="G16" i="1"/>
  <c r="I16" i="1"/>
  <c r="J16" i="1" s="1"/>
  <c r="Q16" i="1" s="1"/>
  <c r="G8" i="1"/>
  <c r="J17" i="1" l="1"/>
  <c r="Q17" i="1" s="1"/>
  <c r="J15" i="1"/>
  <c r="Q15" i="1" s="1"/>
  <c r="J18" i="1"/>
  <c r="Q18" i="1" s="1"/>
  <c r="J19" i="1"/>
  <c r="Q19" i="1" s="1"/>
  <c r="Q8" i="1"/>
  <c r="E29" i="3"/>
  <c r="D22" i="2"/>
  <c r="E22" i="2" s="1"/>
  <c r="F22" i="2" s="1"/>
  <c r="I14" i="1"/>
  <c r="I23" i="1" s="1"/>
  <c r="I39" i="1" s="1"/>
  <c r="G14" i="1"/>
  <c r="G23" i="1" s="1"/>
  <c r="H23" i="1"/>
  <c r="H38" i="1" s="1"/>
  <c r="J14" i="1" l="1"/>
  <c r="J23" i="1" s="1"/>
  <c r="Q23" i="1" s="1"/>
  <c r="Q38" i="1" s="1"/>
  <c r="J38" i="1"/>
  <c r="J40" i="1" s="1"/>
  <c r="J42" i="1" s="1"/>
  <c r="Q14" i="1"/>
</calcChain>
</file>

<file path=xl/sharedStrings.xml><?xml version="1.0" encoding="utf-8"?>
<sst xmlns="http://schemas.openxmlformats.org/spreadsheetml/2006/main" count="242" uniqueCount="179">
  <si>
    <t xml:space="preserve">DIMENSIONAMIENTO GASTOS DE OPERACIÓN </t>
  </si>
  <si>
    <t xml:space="preserve">EJE ESTRATEGICO </t>
  </si>
  <si>
    <t xml:space="preserve">LINEA DE ACCIÓN </t>
  </si>
  <si>
    <t xml:space="preserve">DESCRIPCIÓN </t>
  </si>
  <si>
    <t xml:space="preserve">UNIDAD DE MEDIDA </t>
  </si>
  <si>
    <t xml:space="preserve">CANTIDAD </t>
  </si>
  <si>
    <t>IMPORTE</t>
  </si>
  <si>
    <t xml:space="preserve">SUBTOTAL DEL PROYECTO </t>
  </si>
  <si>
    <t>$</t>
  </si>
  <si>
    <t>IVA (16%)</t>
  </si>
  <si>
    <t xml:space="preserve">CALENDARIO FÍSICO </t>
  </si>
  <si>
    <t>Etapa/Concepto</t>
  </si>
  <si>
    <t xml:space="preserve">Ponderación </t>
  </si>
  <si>
    <t>a)</t>
  </si>
  <si>
    <t>1)</t>
  </si>
  <si>
    <t>2)</t>
  </si>
  <si>
    <t>3- Reporte financiero e informes de avances físicos financieros</t>
  </si>
  <si>
    <t>---</t>
  </si>
  <si>
    <t>Avance acumulado (%)</t>
  </si>
  <si>
    <r>
      <rPr>
        <sz val="11"/>
        <color rgb="FFFF0000"/>
        <rFont val="Calibri"/>
        <family val="2"/>
      </rPr>
      <t>a)</t>
    </r>
    <r>
      <rPr>
        <sz val="11"/>
        <color theme="1"/>
        <rFont val="Calibri"/>
        <family val="2"/>
      </rPr>
      <t xml:space="preserve"> El periodo se determinará conforme a las necesidades del proyecto, sea mensual, trimestral, anual etc. (ej. Enero, (ene-mar), etc)</t>
    </r>
  </si>
  <si>
    <r>
      <rPr>
        <b/>
        <sz val="11"/>
        <color rgb="FFFF0000"/>
        <rFont val="Calibri"/>
        <family val="2"/>
      </rPr>
      <t>1)</t>
    </r>
    <r>
      <rPr>
        <sz val="11"/>
        <color theme="1"/>
        <rFont val="Calibri"/>
        <family val="2"/>
      </rPr>
      <t xml:space="preserve"> Se reflejrará el porcentaje de avance que se otorgará en cada etapa por mes </t>
    </r>
  </si>
  <si>
    <r>
      <rPr>
        <b/>
        <sz val="11"/>
        <color rgb="FFFF0000"/>
        <rFont val="Calibri"/>
        <family val="2"/>
      </rPr>
      <t>2)</t>
    </r>
    <r>
      <rPr>
        <sz val="11"/>
        <color theme="1"/>
        <rFont val="Calibri"/>
        <family val="2"/>
      </rPr>
      <t xml:space="preserve"> Se reflejarán las etapas del proyecto ya sea unicamento registrando el nombre del sub-programa y/o el desglose de todas las actividades, según lo considere pertinente el área técnica. Y de igual forma se prodrá el porentaje de avance de cada etapa por mes. </t>
    </r>
  </si>
  <si>
    <t xml:space="preserve">NOTAS: </t>
  </si>
  <si>
    <t xml:space="preserve">* La sumatoria se realizara en su avance parcial y acumulado lo cual al final dará un 100%., en cuanto a la ponderación el área técnica destinará los valores.  </t>
  </si>
  <si>
    <t>* En cuanto a la Ponderación, el área técnica agregará los valores que considere pertinentes dando al final un total de 1.00. (la ponderación no se suma con el avance parcial y acumulado )</t>
  </si>
  <si>
    <t>* (Se integrará tango gasto operativo como servicios personales).</t>
  </si>
  <si>
    <t xml:space="preserve">CALENDARIO FINANCIERO Y EROGACIÓN ESTATAL </t>
  </si>
  <si>
    <t xml:space="preserve"> Monto total del Programa y/o Proyecto: </t>
  </si>
  <si>
    <t xml:space="preserve">Aportación Estatal: </t>
  </si>
  <si>
    <t xml:space="preserve">Aportación Municipal: </t>
  </si>
  <si>
    <t xml:space="preserve">Otros </t>
  </si>
  <si>
    <t>Total de aportaciones =</t>
  </si>
  <si>
    <t>3)</t>
  </si>
  <si>
    <t>Monto acumulado ($)</t>
  </si>
  <si>
    <t>a) El periodo se determinará conforme a las necesidades del proyecto, sea mensual, trimestral, anual etc. (ej. Enero, (ene-mar), etc)</t>
  </si>
  <si>
    <r>
      <rPr>
        <b/>
        <sz val="9"/>
        <color rgb="FFFF0000"/>
        <rFont val="Calibri"/>
        <family val="2"/>
      </rPr>
      <t>3)</t>
    </r>
    <r>
      <rPr>
        <sz val="9"/>
        <color theme="1"/>
        <rFont val="Calibri"/>
        <family val="2"/>
      </rPr>
      <t xml:space="preserve"> Serán los mismos informes que se reflejan en el avance físico. </t>
    </r>
  </si>
  <si>
    <t>NOTA: La sumatoria del avance parcial y acumulado dará el 100% del recurso otorgado para el proyecto. (Se integrará tango gasto operativo como servicios personales).</t>
  </si>
  <si>
    <t xml:space="preserve">MINISTRACIONES </t>
  </si>
  <si>
    <t xml:space="preserve">Destino </t>
  </si>
  <si>
    <t xml:space="preserve">Concepto </t>
  </si>
  <si>
    <t>Monto</t>
  </si>
  <si>
    <t xml:space="preserve">Servicios personales </t>
  </si>
  <si>
    <t>b)</t>
  </si>
  <si>
    <t xml:space="preserve">Gastos de Operación </t>
  </si>
  <si>
    <t>Informe de avances fisico - financiero</t>
  </si>
  <si>
    <t>c)</t>
  </si>
  <si>
    <t>Monto parcial (pesos )</t>
  </si>
  <si>
    <t>Monto acumulado (pesos)</t>
  </si>
  <si>
    <r>
      <rPr>
        <sz val="11"/>
        <color rgb="FFFF0000"/>
        <rFont val="Calibri"/>
        <family val="2"/>
      </rPr>
      <t>a)</t>
    </r>
    <r>
      <rPr>
        <sz val="11"/>
        <color theme="1"/>
        <rFont val="Calibri"/>
        <family val="2"/>
      </rPr>
      <t xml:space="preserve"> El periodo se determinará conforme a las necesidades del proyecto, sea mensual, trimestral, anual etc. (ej. Enero, (ene-mar), etc)</t>
    </r>
  </si>
  <si>
    <r>
      <rPr>
        <sz val="11"/>
        <color rgb="FFFF0000"/>
        <rFont val="Calibri"/>
        <family val="2"/>
      </rPr>
      <t>b)</t>
    </r>
    <r>
      <rPr>
        <sz val="11"/>
        <color theme="1"/>
        <rFont val="Calibri"/>
        <family val="2"/>
      </rPr>
      <t xml:space="preserve"> Reflejará el monto que se pretende pagar en cada periodo. </t>
    </r>
  </si>
  <si>
    <r>
      <rPr>
        <sz val="11"/>
        <color rgb="FFFF0000"/>
        <rFont val="Calibri"/>
        <family val="2"/>
      </rPr>
      <t xml:space="preserve">c) </t>
    </r>
    <r>
      <rPr>
        <sz val="11"/>
        <rFont val="Calibri"/>
        <family val="2"/>
      </rPr>
      <t xml:space="preserve">Debera coincidir con lo plasmado en los informes de los calendarios físicos y financieros. </t>
    </r>
  </si>
  <si>
    <t xml:space="preserve">Nota: El monto parcial y acumulado al final deberá reflejar el monto total del proyecto. </t>
  </si>
  <si>
    <t>DIMENSIONAMIENTO SERVICIOS PERSONALES  (CAPITULO 1000)</t>
  </si>
  <si>
    <t xml:space="preserve">LÍNEA DE ACCIÓN : </t>
  </si>
  <si>
    <t xml:space="preserve">PLANTILLA / PROGRAMA </t>
  </si>
  <si>
    <t xml:space="preserve">PUESTO </t>
  </si>
  <si>
    <t xml:space="preserve">NOMBRE </t>
  </si>
  <si>
    <t xml:space="preserve">DIAS DEL AÑO </t>
  </si>
  <si>
    <t xml:space="preserve">SUELDO ANUAL </t>
  </si>
  <si>
    <t xml:space="preserve">AGUINALDO </t>
  </si>
  <si>
    <t xml:space="preserve">PRIMA VACACIONAL </t>
  </si>
  <si>
    <t xml:space="preserve">IMSS </t>
  </si>
  <si>
    <t>RCV</t>
  </si>
  <si>
    <t xml:space="preserve">INFONAVIT </t>
  </si>
  <si>
    <t xml:space="preserve">TOTAL ANUAL POR TRABAJADOR </t>
  </si>
  <si>
    <t>Total de pago de nomina, aguinaldo, prima vacacional, IMSS, RCV e Infonavit =</t>
  </si>
  <si>
    <t xml:space="preserve">Oras medidas de carácter laboral y económico </t>
  </si>
  <si>
    <t xml:space="preserve">Total = </t>
  </si>
  <si>
    <t>NOTA: En caso de que el programa se refleje por sub-programas, se realizará un cuadro por cada uno y al final se realizará una sumatoria total de todos los subprogramas.</t>
  </si>
  <si>
    <t>Vinculación y Coordinación intergubernamental</t>
  </si>
  <si>
    <t>Intercambio, gestión, vinculación y cooperación institucional</t>
  </si>
  <si>
    <t>Viáticos</t>
  </si>
  <si>
    <t>Desarrollo Institucional</t>
  </si>
  <si>
    <t>Manejo Integral de Agua</t>
  </si>
  <si>
    <t>Educación Ambiental</t>
  </si>
  <si>
    <t>Difusión y Cultura Social</t>
  </si>
  <si>
    <t>Servicio</t>
  </si>
  <si>
    <t>Curso</t>
  </si>
  <si>
    <t>Sitios RAMSAR</t>
  </si>
  <si>
    <t>Lote</t>
  </si>
  <si>
    <t>Proyectos Productivos</t>
  </si>
  <si>
    <r>
      <rPr>
        <sz val="9"/>
        <color theme="1"/>
        <rFont val="Calibri"/>
        <family val="2"/>
        <scheme val="minor"/>
      </rPr>
      <t>Lote</t>
    </r>
    <r>
      <rPr>
        <sz val="9"/>
        <color rgb="FFFF0000"/>
        <rFont val="Calibri"/>
        <family val="2"/>
        <scheme val="minor"/>
      </rPr>
      <t xml:space="preserve">
</t>
    </r>
  </si>
  <si>
    <t>Creación y capacitación de un grupo ambiental en el Sitio RAMSAR Estero Majahuas, Pajare-ANDO, con la finalidad de conocer y difundir la diversidad de aves dentro del cuerpo de agua</t>
  </si>
  <si>
    <t xml:space="preserve"> Mejoramiento de la calidad y suficiencia de agua</t>
  </si>
  <si>
    <t>Sistemas de Tratamiento de Agua</t>
  </si>
  <si>
    <t>Gestión, planeación y ejecución de la 3° Feria Ambiental Intermunicipal, espacio para la difusión de conocimiento, cultura y productos locales, que permitan y propicien la permanecía de las practicas del desarrollo sostenible rural, adquisición de insumos para la difusión y ejecución del evento, Viaticos y combustible</t>
  </si>
  <si>
    <t>Cursos de capacitación para productores del sector agrícola y pecuario sobre el manejo integral de los residuos solidos generados por la ejecución de sus actividad productiva (Centros de Acopio Temporal y Primario, Triple Lavado, Seguridad, etc.), material de difusión para el cumplimiento de la actividad</t>
  </si>
  <si>
    <t>Adquisición de insumos y consumibles administrativos para trabajos  de oficina, Identificación de proveedores, cotizaciones, autorización de la compra para la adquisición de papelería, tintas para impresoras, lapiceras, lápiz, marcadores,clips,lefort,carpetas,etc.</t>
  </si>
  <si>
    <t>Pago de arrendamiento de las  Oficinas de la JICOSUR, semestrales</t>
  </si>
  <si>
    <t>Pago de servicios de Internet y Teléfono por doce meses</t>
  </si>
  <si>
    <t>Pago de servicio de seguridad de las Oficinas de la JICOSUR ( Servicio de alarma)</t>
  </si>
  <si>
    <t>Pago de  Servicio de limpieza semanal y mantenimiento de área verde.(pago de una persona que realiza el aseo en las oficinas y áreas verdes)</t>
  </si>
  <si>
    <t>Adquisición de utensilios, consumibles y productos para aseo (cloro, papel higiénico, aromatizantes, gel antimaterial, guantes, escobas, trapeadores, cubetas,) .</t>
  </si>
  <si>
    <t>Contratar un servicio de auditoria externa con certificación ejercicios 2021. Elaboración, publicación y fallo de la licitación pública, firma de contrato.</t>
  </si>
  <si>
    <t xml:space="preserve">Lote </t>
  </si>
  <si>
    <t xml:space="preserve">Servicio </t>
  </si>
  <si>
    <t>Junta operando con mobiliarios, equipo y servicios correspondientes</t>
  </si>
  <si>
    <t>Junta Intermunicipal de Medio Ambiente de la Costa Sur</t>
  </si>
  <si>
    <t xml:space="preserve">a) EJE ESTRATÉGICO : </t>
  </si>
  <si>
    <t>Desarrollo Institucional (Administración, Operación  y Financiamiento)</t>
  </si>
  <si>
    <t>Junta con estructura operativa</t>
  </si>
  <si>
    <t xml:space="preserve">Base </t>
  </si>
  <si>
    <t>DIRECTOR</t>
  </si>
  <si>
    <t>MARDUCK CRUZ BUSTAMANTE</t>
  </si>
  <si>
    <t>COORDINADOR ADMINISTRATIVO</t>
  </si>
  <si>
    <t>ADRIAN GUADALUPE RAMIREZ BARRIOS</t>
  </si>
  <si>
    <t>COORDINADOR DE PLANEACIÓN</t>
  </si>
  <si>
    <t>MIGUEL JULIAN FLORES NIEVES</t>
  </si>
  <si>
    <t>JEFE DE PROYECTOS</t>
  </si>
  <si>
    <t>CHRISTIAN JOSUE NUÑEZ ZUAZO</t>
  </si>
  <si>
    <t>JEFATURA  DE FORTALECIMIENTO MUNICIPAL</t>
  </si>
  <si>
    <t>EMMA MARÍA DE NIZ LARA</t>
  </si>
  <si>
    <t>ANALISTA CONTABLE Y FINANZAS</t>
  </si>
  <si>
    <t>CINTHIA TERESA VELEZ GODOY</t>
  </si>
  <si>
    <t>UNIDAD DE TRANSPARENCIA/AUXILIAR ADMINISTRATIVO</t>
  </si>
  <si>
    <t>MIRNA YARELI VALERA OROZCO</t>
  </si>
  <si>
    <t>Adquisición de alimentos para cafetería, (café, azucar, galletas, leche, fruta) para reuniones de la JICOSUR (Reuniones del Consejo Administración, reuniones del comité selección y adquisiciones, etc.)</t>
  </si>
  <si>
    <t>Unidad</t>
  </si>
  <si>
    <t>ENERO-MARZO 1 ER PAGO</t>
  </si>
  <si>
    <t>ABRIL- JUNIO 2DO PAGO</t>
  </si>
  <si>
    <t>JULIO-SEPTIEMBRE 3ER PAGO</t>
  </si>
  <si>
    <t>OCTUBRE-DICIEMBRE 4TO PAGO</t>
  </si>
  <si>
    <t>1. Vinculación y Coordinación intergubernamental</t>
  </si>
  <si>
    <t>2. Desarrollo Institucional</t>
  </si>
  <si>
    <t>3. Difusión y Cultura Social</t>
  </si>
  <si>
    <t xml:space="preserve">4. Manejo Integral de Residuos Solidos </t>
  </si>
  <si>
    <t xml:space="preserve">5. Manejo Integral de Agua </t>
  </si>
  <si>
    <t>Enero - Marzo</t>
  </si>
  <si>
    <t>Abril - Junio</t>
  </si>
  <si>
    <t>Julio - Septiembre</t>
  </si>
  <si>
    <t>Octubre - Diciembre</t>
  </si>
  <si>
    <t>6. Biodiversidad y Bosques</t>
  </si>
  <si>
    <t>Monto parcial ($)</t>
  </si>
  <si>
    <t>4)</t>
  </si>
  <si>
    <t>5)</t>
  </si>
  <si>
    <t>6)</t>
  </si>
  <si>
    <t xml:space="preserve">Evento </t>
  </si>
  <si>
    <t>Gestión, planeación, creación y coordinación de cuatro "Comités Ciudadanos Ambientales" en los municipios de Cihuatlán, Cuautitlán de García Barragán, La Huerta y Tomatlán, para la difusión, conocimiento y cultura sobre la conservación, aprovechamiento y manejo de los recursos naturales, para cimentar las bases de permanencia de los recurso obtenidos del medio para su permanencia, adquisición de alimentos, combustible e insumos (material de difusión impreso, materiales para la elaboración de canastillas para la separación de RSU).</t>
  </si>
  <si>
    <t>Capacitación</t>
  </si>
  <si>
    <t>Avance parcial (%)</t>
  </si>
  <si>
    <t>CALENDARIO DE MINISTRACIONES:</t>
  </si>
  <si>
    <t xml:space="preserve">Acciones y Estrategias para la Gestión como Mecanismos de Gobernanza Territorial
Junta Intermunicipal De Medio De Medio Ambiente De La Costa Sur </t>
  </si>
  <si>
    <t>IVA</t>
  </si>
  <si>
    <t>IMPORTE TOTAL</t>
  </si>
  <si>
    <t>NOMINA</t>
  </si>
  <si>
    <t>TOTAL</t>
  </si>
  <si>
    <t>Pago de servicios de Energía Eléctrica Bimestral</t>
  </si>
  <si>
    <t>Subtotal del programa y/o subprograma Desarrollo Institucional</t>
  </si>
  <si>
    <t>Subtotal del programa y/o subprograma Vinculación y Coordinación intergubernamental</t>
  </si>
  <si>
    <t>Subtotal del programa y/o subprograma Difusión y Cultura Social</t>
  </si>
  <si>
    <t xml:space="preserve">Subtotal del programa y/o subprograma Manejo Integral de Residuos Solidos </t>
  </si>
  <si>
    <t>Subtotal del programa y/o subprograma Manejo Integral de Agua</t>
  </si>
  <si>
    <t>Subtotal del programa y/o subprograma Biodiversidad y Bosques</t>
  </si>
  <si>
    <t>PRECIO UNITARIO</t>
  </si>
  <si>
    <t>Comites</t>
  </si>
  <si>
    <t>Adquision de insumos  (material de difusión impreso (600 tripticos, 600 volantes, 300 pulseras) abordando la tematica de elaboracion de composta y socializacion del relleno sanitario intermunicipal, seguimiento y acompañamiento a los "Comités Ciudadanos Ambientales" existentes de Casimiro Castillo y Villa Purificación para el desarrollo de actividades que permitan la sensibilización y conciencia ambiental regional.</t>
  </si>
  <si>
    <t>Servicio de mantenimiento y/o reparaciones mecánicas en general, de los vehículos Toyota yaris blanco placas JRY6813, Toyota yaris gris placas JRL6388, Toyota hilux placas JU45529, Mitsubishi L200 placas JT92574, Ford Ranger Roja placas JW58606, Ford Ranger blanca placas JW16218 Mitsubishi L200 Dieses placas JW99781</t>
  </si>
  <si>
    <t>Pago de refrendo 2022 de los vehiculos: Toyota yaris blanco placas JRY6813, Toyota yaris gris placas JRL6388, Toyota hilux placas JU45529, Mitsubishi L200 placas JT92574, Ford Ranger Roja placas JW58606, Ford Ranger blanca placas JW16218</t>
  </si>
  <si>
    <t>Pago de seguros vehiculares 2022 de Toyota yaris blanco placas JRY6813, Toyota yaris gris placas JRL6388, Toyota hilux placas JU45529, Mitsubishi L200 placas JT92574, Ford Ranger Roja placas JW58606, Ford Ranger blanca placas JW16218, Mitsubishi L200 Dieses placas JW99781</t>
  </si>
  <si>
    <t>Adquisición de equipo de una lap top sistema operativo windows, CPU Intel Core i5, 500 GB de disco duro. Impresora multifunción inyección de tinta de colores.</t>
  </si>
  <si>
    <t>Contratación de servicios profesionales para apoyo  en registros contable y asesoría especializada en materia Jurídica-Administrativa. Elaboración y publicación y fallo de la licitación pública, firma de contrato. Por un periodo de 12 meses, ejercicio fiscal 2021.</t>
  </si>
  <si>
    <t>Pago licencias de software para equipos de computo(paquete office y licencias de antivirus), Adquisición de licencia anual por dominio de página web JICOSUR.org.mx, y mantenimiento y/o reparacion de equipo de computo para 8 PC´s</t>
  </si>
  <si>
    <t>$3,600,000.00 (Tres millones seiscientos mil pesos)</t>
  </si>
  <si>
    <r>
      <rPr>
        <b/>
        <sz val="9"/>
        <color rgb="FFFF0000"/>
        <rFont val="Calibri"/>
        <family val="2"/>
      </rPr>
      <t>1)</t>
    </r>
    <r>
      <rPr>
        <sz val="9"/>
        <color theme="1"/>
        <rFont val="Calibri"/>
        <family val="2"/>
      </rPr>
      <t xml:space="preserve"> Se reflejarán las mismas etapas del avance físico, únicamente lo que cambia es que en este formato se agregará el monto que corresponda con relación al porcentaje del avance físico.</t>
    </r>
  </si>
  <si>
    <r>
      <rPr>
        <b/>
        <sz val="9"/>
        <color rgb="FFFF0000"/>
        <rFont val="Calibri"/>
        <family val="2"/>
      </rPr>
      <t>2)</t>
    </r>
    <r>
      <rPr>
        <sz val="9"/>
        <color theme="1"/>
        <rFont val="Calibri"/>
        <family val="2"/>
      </rPr>
      <t xml:space="preserve"> Se reflejarán las mismas etapas del avance físico, únicamente lo que cambia es que en este formato se agregará el monto que corresponda con relación al porcentaje del avance físico.</t>
    </r>
  </si>
  <si>
    <t xml:space="preserve">línea de inversión </t>
  </si>
  <si>
    <t>Manejo Integral de RSU</t>
  </si>
  <si>
    <t>Biodiversidad y Bosques</t>
  </si>
  <si>
    <t>PIPGIRS</t>
  </si>
  <si>
    <t>Adquisición de herramientas para la elaboracion de bloques nutricionales manuales (prensas a base de herería), insumos y/o materiales (tinas de 200 L, cubetas, palas) para el fortalecimiento a las Escuelas de Campo de la Costa Sur, que podría ser herramientas, insumos y/o materiales en especie y/o programas de capacitación y fortalecimiento. Adquisición de materia prima para la ejecución de sus prácticas de capacitación, acompañamiento a las Eca's, para la aplicación de principios de ganadería sustentable. Materias primas, semillas, plantas, granos, cal, azufre, sal, minerales.</t>
  </si>
  <si>
    <t>Elaboracion de diagnostico de necesidades para el fortalwcmiento y acompañamiento técnico, asesoría y permanencia de los proyectos productivos, identificación del proyecto, levantamiento de datos para la elaboración de diagnostico, identificación de las necesidades y/o debilidades, el fortalecimiento podría ser a través de la adquision de herramientas, insumos y/o materiales en especie y/o programas de capacitación y fortalecimiento, para la ejecución de practicas de acuacultura y/o apicultura y/o cultivo de hongos, y/o produccion de café y/o elaboración de materiales orgánicos, todo esto en el marco de proyectos productivos en el marco de la IRE.</t>
  </si>
  <si>
    <t>Documento</t>
  </si>
  <si>
    <t>Adquisición de materiales impresos de difusión y/o materiales en especie 3 millares de tripticos, 3 millares de volantes para el seguimiento a la implementación de un programa para la disminución del consumo y uso eficiente del agua en la cabecera municipal de Cihuatlán, por medio del Comité Ciudadano Ambiental asistencia a reuniones de seguimiento con personal del H. Ayuntamiento, planeación, elaboración y cumplimiento de plan de trabajo, desarrollo de minutas</t>
  </si>
  <si>
    <t xml:space="preserve">Conformación de comité municipal para el seguimiento y cumplimento al convenio de colaboración para el establecimiento de un humedal artificial en el en la localidad de San Miguel del municipio de Villa Purificación, para la difusión, conocimiento del funcionamiento y operatividad de la PTAR, por medio de material de difusión impresos, millares de trípticos y volantes. </t>
  </si>
  <si>
    <t xml:space="preserve">Conformación de comité municipal para el seguimiento y cumplimento al convenio de colaboración para el establecimiento de un humedal artificial en el municipio de Cihuatlán, para la difusión, conocimiento del funcionamiento y operatividad de la PTAR, por medio de material de difusión impresos, millares de trípticos y volantes. </t>
  </si>
  <si>
    <t>Combustibles para asistencia, participación y vinculación en reuniones, talleres, foros o paneles de intercambio de visiones, para la difusión, gestión, cooperación e intercambio de capacidades para el desarrollo de acciones de desarrollo sostenible en la región de la Costa Sur en el interior del Estado, que lleven al cumplimento dela compañamiento tecnico de los Ejes Estrategicos de Difusión y Cultura Social, Manejo Integral de Agua, Manejo Integral de RSU y Biodiversidad y Bosques.</t>
  </si>
  <si>
    <t>Viáticos para asistencia, participación y vinculación en reuniones, talleres, foros o paneles de intercambio de visiones, para la difusión, gestión, cooperación e intercambio de capacidades para el desarrollo de acciones de desarrollo sostenible en la región de la Costa Sur en el interior del Estado, que lleven al cumplimento dela compañamiento tecnico de los Ejes Estrategicos de Difusión y Cultura Social, Manejo Integral de Agua, Manejo Integral de RSU y Biodiversidad y Bosques.</t>
  </si>
  <si>
    <t>Litros</t>
  </si>
  <si>
    <t>NÚMERO DE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</si>
</sst>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0.00_-;\-&quot;$&quot;* #,##0.00_-;_-&quot;$&quot;* &quot;-&quot;??_-;_-@"/>
    <numFmt numFmtId="165" formatCode="_-&quot;$&quot;* #,##0.0_-;\-&quot;$&quot;* #,##0.0_-;_-&quot;$&quot;* &quot;-&quot;??_-;_-@_-"/>
    <numFmt numFmtId="166" formatCode="&quot;$&quot;#,##0.00"/>
    <numFmt numFmtId="167" formatCode="0.0"/>
    <numFmt numFmtId="168" formatCode="0.0%"/>
  </numFmts>
  <fonts count="49" x14ac:knownFonts="1">
    <font>
      <sz val="11"/>
      <color theme="1"/>
      <name val="Arial"/>
    </font>
    <font>
      <sz val="11"/>
      <color theme="1"/>
      <name val="Calibri"/>
      <family val="2"/>
      <scheme val="minor"/>
    </font>
    <font>
      <sz val="9"/>
      <color theme="1"/>
      <name val="Calibri"/>
      <family val="2"/>
    </font>
    <font>
      <b/>
      <sz val="9"/>
      <color theme="1"/>
      <name val="Calibri"/>
      <family val="2"/>
    </font>
    <font>
      <sz val="11"/>
      <name val="Arial"/>
      <family val="2"/>
    </font>
    <font>
      <b/>
      <sz val="9"/>
      <color rgb="FFFF0000"/>
      <name val="Calibri"/>
      <family val="2"/>
    </font>
    <font>
      <sz val="11"/>
      <color theme="1"/>
      <name val="Calibri"/>
      <family val="2"/>
    </font>
    <font>
      <sz val="11"/>
      <color rgb="FFFF0000"/>
      <name val="Calibri"/>
      <family val="2"/>
    </font>
    <font>
      <b/>
      <sz val="11"/>
      <color rgb="FFFF0000"/>
      <name val="Calibri"/>
      <family val="2"/>
    </font>
    <font>
      <b/>
      <sz val="11"/>
      <color theme="1"/>
      <name val="Calibri"/>
      <family val="2"/>
    </font>
    <font>
      <b/>
      <i/>
      <sz val="8"/>
      <color theme="1"/>
      <name val="Calibri"/>
      <family val="2"/>
    </font>
    <font>
      <sz val="11"/>
      <color theme="1"/>
      <name val="Calibri"/>
      <family val="2"/>
    </font>
    <font>
      <b/>
      <i/>
      <u/>
      <sz val="11"/>
      <color theme="1"/>
      <name val="Calibri"/>
      <family val="2"/>
    </font>
    <font>
      <sz val="11"/>
      <name val="Calibri"/>
      <family val="2"/>
    </font>
    <font>
      <sz val="9"/>
      <color theme="1"/>
      <name val="Calibri"/>
      <family val="2"/>
      <scheme val="minor"/>
    </font>
    <font>
      <sz val="9"/>
      <name val="Calibri"/>
      <family val="2"/>
      <scheme val="minor"/>
    </font>
    <font>
      <b/>
      <sz val="10"/>
      <name val="Calibri"/>
      <family val="2"/>
    </font>
    <font>
      <b/>
      <sz val="11"/>
      <name val="Arial"/>
      <family val="2"/>
    </font>
    <font>
      <b/>
      <sz val="9"/>
      <color theme="1"/>
      <name val="Calibri"/>
      <family val="2"/>
    </font>
    <font>
      <sz val="11"/>
      <color theme="1"/>
      <name val="Arial"/>
      <family val="2"/>
    </font>
    <font>
      <sz val="9"/>
      <name val="Calibri"/>
      <family val="2"/>
    </font>
    <font>
      <b/>
      <sz val="9"/>
      <color rgb="FF0070C0"/>
      <name val="Calibri"/>
      <family val="2"/>
    </font>
    <font>
      <sz val="9"/>
      <color rgb="FFFF0000"/>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b/>
      <sz val="11"/>
      <color theme="1"/>
      <name val="Latha"/>
      <family val="2"/>
    </font>
    <font>
      <sz val="11"/>
      <color theme="1"/>
      <name val="Latha"/>
      <family val="2"/>
    </font>
    <font>
      <b/>
      <sz val="11"/>
      <color rgb="FFFF0000"/>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b/>
      <sz val="8"/>
      <color rgb="FFFF0000"/>
      <name val="Calibri"/>
      <family val="2"/>
      <scheme val="minor"/>
    </font>
    <font>
      <sz val="9"/>
      <color theme="1"/>
      <name val="Calibri"/>
      <family val="2"/>
    </font>
    <font>
      <b/>
      <sz val="11"/>
      <color theme="1"/>
      <name val="Calibri"/>
      <family val="2"/>
    </font>
    <font>
      <sz val="11"/>
      <color theme="1"/>
      <name val="Calibri"/>
      <family val="2"/>
    </font>
    <font>
      <sz val="8"/>
      <color theme="1"/>
      <name val="Calibri"/>
      <family val="2"/>
    </font>
    <font>
      <b/>
      <sz val="11"/>
      <name val="Calibri"/>
      <family val="2"/>
    </font>
    <font>
      <i/>
      <sz val="11"/>
      <color theme="1"/>
      <name val="Calibri"/>
      <family val="2"/>
    </font>
    <font>
      <b/>
      <sz val="10"/>
      <color theme="1"/>
      <name val="Calibri"/>
      <family val="2"/>
      <scheme val="major"/>
    </font>
    <font>
      <b/>
      <sz val="9"/>
      <name val="Calibri"/>
      <family val="2"/>
    </font>
    <font>
      <b/>
      <sz val="9"/>
      <color theme="4" tint="-0.249977111117893"/>
      <name val="Calibri"/>
      <family val="2"/>
    </font>
    <font>
      <sz val="11"/>
      <color theme="1"/>
      <name val="Arial"/>
    </font>
    <font>
      <sz val="9"/>
      <color theme="1"/>
      <name val="Calibri"/>
      <family val="2"/>
      <scheme val="major"/>
    </font>
    <font>
      <sz val="10"/>
      <color theme="1"/>
      <name val="Calibri"/>
      <family val="2"/>
      <scheme val="major"/>
    </font>
    <font>
      <sz val="9"/>
      <color theme="1"/>
      <name val="Arial"/>
      <family val="2"/>
    </font>
    <font>
      <sz val="11"/>
      <color rgb="FFFF0000"/>
      <name val="Arial"/>
      <family val="2"/>
    </font>
    <font>
      <sz val="9"/>
      <color rgb="FFFF0000"/>
      <name val="Calibri"/>
      <family val="2"/>
      <scheme val="major"/>
    </font>
  </fonts>
  <fills count="10">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0.14999847407452621"/>
        <bgColor rgb="FFD8D8D8"/>
      </patternFill>
    </fill>
  </fills>
  <borders count="5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diagonal/>
    </border>
    <border>
      <left style="thin">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style="thin">
        <color rgb="FF000000"/>
      </right>
      <top/>
      <bottom style="thin">
        <color rgb="FF000000"/>
      </bottom>
      <diagonal/>
    </border>
    <border>
      <left/>
      <right/>
      <top style="thin">
        <color rgb="FF000000"/>
      </top>
      <bottom/>
      <diagonal/>
    </border>
  </borders>
  <cellStyleXfs count="6">
    <xf numFmtId="0" fontId="0" fillId="0" borderId="0"/>
    <xf numFmtId="44" fontId="19" fillId="0" borderId="0" applyFont="0" applyFill="0" applyBorder="0" applyAlignment="0" applyProtection="0"/>
    <xf numFmtId="0" fontId="1" fillId="0" borderId="6"/>
    <xf numFmtId="44" fontId="1" fillId="0" borderId="6" applyFont="0" applyFill="0" applyBorder="0" applyAlignment="0" applyProtection="0"/>
    <xf numFmtId="9" fontId="19" fillId="0" borderId="0" applyFont="0" applyFill="0" applyBorder="0" applyAlignment="0" applyProtection="0"/>
    <xf numFmtId="43" fontId="43" fillId="0" borderId="0" applyFont="0" applyFill="0" applyBorder="0" applyAlignment="0" applyProtection="0"/>
  </cellStyleXfs>
  <cellXfs count="239">
    <xf numFmtId="0" fontId="0" fillId="0" borderId="0" xfId="0" applyFont="1" applyAlignment="1"/>
    <xf numFmtId="0" fontId="2" fillId="0" borderId="0" xfId="0" applyFont="1"/>
    <xf numFmtId="0" fontId="7" fillId="0" borderId="0" xfId="0" applyFont="1"/>
    <xf numFmtId="0" fontId="9" fillId="0" borderId="0" xfId="0" applyFont="1" applyAlignment="1">
      <alignment horizont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3" fillId="0" borderId="10" xfId="0" applyFont="1" applyBorder="1" applyAlignment="1">
      <alignment wrapText="1"/>
    </xf>
    <xf numFmtId="2" fontId="10" fillId="2" borderId="11" xfId="0" applyNumberFormat="1" applyFont="1" applyFill="1" applyBorder="1" applyAlignment="1">
      <alignment horizontal="center" vertical="center"/>
    </xf>
    <xf numFmtId="0" fontId="2" fillId="0" borderId="14" xfId="0" applyFont="1" applyBorder="1" applyAlignment="1">
      <alignment wrapText="1"/>
    </xf>
    <xf numFmtId="0" fontId="6" fillId="0" borderId="1" xfId="0" applyFont="1" applyBorder="1"/>
    <xf numFmtId="0" fontId="3" fillId="0" borderId="17" xfId="0" applyFont="1" applyBorder="1" applyAlignment="1">
      <alignment wrapText="1"/>
    </xf>
    <xf numFmtId="0" fontId="3" fillId="0" borderId="20" xfId="0" applyFont="1" applyBorder="1" applyAlignment="1">
      <alignment wrapText="1"/>
    </xf>
    <xf numFmtId="0" fontId="3" fillId="2" borderId="5" xfId="0" applyFont="1" applyFill="1" applyBorder="1"/>
    <xf numFmtId="0" fontId="11" fillId="0" borderId="0" xfId="0" applyFont="1"/>
    <xf numFmtId="0" fontId="6" fillId="0" borderId="0" xfId="0" applyFont="1" applyAlignment="1">
      <alignment horizontal="left" wrapText="1"/>
    </xf>
    <xf numFmtId="0" fontId="8" fillId="0" borderId="0" xfId="0" applyFont="1" applyAlignment="1">
      <alignment horizontal="center"/>
    </xf>
    <xf numFmtId="0" fontId="12" fillId="0" borderId="0" xfId="0" applyFont="1" applyAlignment="1">
      <alignment horizontal="center"/>
    </xf>
    <xf numFmtId="0" fontId="3" fillId="0" borderId="0" xfId="0" applyFont="1" applyAlignment="1">
      <alignment horizontal="center"/>
    </xf>
    <xf numFmtId="164" fontId="2" fillId="0" borderId="0" xfId="0" applyNumberFormat="1" applyFont="1" applyAlignment="1">
      <alignment horizontal="center"/>
    </xf>
    <xf numFmtId="164" fontId="3" fillId="0" borderId="0" xfId="0" applyNumberFormat="1" applyFont="1" applyAlignment="1">
      <alignment horizontal="center"/>
    </xf>
    <xf numFmtId="0" fontId="8" fillId="2" borderId="1" xfId="0" applyFont="1" applyFill="1" applyBorder="1" applyAlignment="1">
      <alignment horizontal="center" vertical="center"/>
    </xf>
    <xf numFmtId="0" fontId="3" fillId="2" borderId="5" xfId="0" applyFont="1" applyFill="1" applyBorder="1" applyAlignment="1">
      <alignment horizontal="center"/>
    </xf>
    <xf numFmtId="0" fontId="5" fillId="0" borderId="0" xfId="0" applyFont="1" applyAlignment="1">
      <alignment horizontal="left" wrapText="1"/>
    </xf>
    <xf numFmtId="0" fontId="6" fillId="2" borderId="1" xfId="0" applyFont="1" applyFill="1" applyBorder="1" applyAlignment="1">
      <alignment horizontal="center" vertical="center"/>
    </xf>
    <xf numFmtId="0" fontId="6" fillId="2" borderId="1" xfId="0" applyFont="1" applyFill="1" applyBorder="1" applyAlignment="1">
      <alignment horizontal="center" wrapText="1"/>
    </xf>
    <xf numFmtId="0" fontId="6" fillId="0" borderId="1" xfId="0" applyFont="1" applyBorder="1" applyAlignment="1">
      <alignment horizontal="center" vertical="center" wrapText="1"/>
    </xf>
    <xf numFmtId="164" fontId="6" fillId="0" borderId="1" xfId="0" applyNumberFormat="1" applyFont="1" applyBorder="1"/>
    <xf numFmtId="0" fontId="6" fillId="0" borderId="1" xfId="0" applyFont="1" applyBorder="1" applyAlignment="1">
      <alignment horizont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xf>
    <xf numFmtId="164" fontId="6" fillId="0" borderId="0" xfId="0" applyNumberFormat="1" applyFont="1"/>
    <xf numFmtId="0" fontId="3"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15" fillId="0" borderId="27" xfId="0" applyFont="1" applyBorder="1" applyAlignment="1">
      <alignment horizontal="center" vertical="center" wrapText="1"/>
    </xf>
    <xf numFmtId="0" fontId="14" fillId="0" borderId="27" xfId="0" applyFont="1" applyBorder="1" applyAlignment="1">
      <alignment horizontal="center" vertical="center"/>
    </xf>
    <xf numFmtId="0" fontId="0" fillId="0" borderId="0" xfId="0" applyFont="1" applyAlignment="1"/>
    <xf numFmtId="0" fontId="20" fillId="0" borderId="31" xfId="0" applyFont="1" applyBorder="1" applyAlignment="1">
      <alignment horizontal="center" vertical="center" wrapText="1"/>
    </xf>
    <xf numFmtId="0" fontId="20" fillId="0" borderId="27" xfId="0" applyFont="1" applyBorder="1" applyAlignment="1">
      <alignment horizontal="center" vertical="center" wrapText="1"/>
    </xf>
    <xf numFmtId="0" fontId="14" fillId="4" borderId="27" xfId="0" applyFont="1" applyFill="1" applyBorder="1" applyAlignment="1">
      <alignment horizontal="center" vertical="center"/>
    </xf>
    <xf numFmtId="0" fontId="20" fillId="0" borderId="27" xfId="0" applyFont="1" applyBorder="1" applyAlignment="1">
      <alignment horizontal="center" vertical="center" wrapText="1"/>
    </xf>
    <xf numFmtId="0" fontId="0" fillId="0" borderId="0" xfId="0" applyFont="1" applyAlignment="1"/>
    <xf numFmtId="44" fontId="0" fillId="0" borderId="0" xfId="0" applyNumberFormat="1" applyFont="1" applyAlignment="1"/>
    <xf numFmtId="0" fontId="14" fillId="0" borderId="27" xfId="0" applyFont="1" applyFill="1" applyBorder="1" applyAlignment="1">
      <alignment horizontal="center" vertical="center" wrapText="1"/>
    </xf>
    <xf numFmtId="0" fontId="14" fillId="0" borderId="27" xfId="0" applyFont="1" applyFill="1" applyBorder="1" applyAlignment="1">
      <alignment horizontal="center" vertical="center"/>
    </xf>
    <xf numFmtId="165" fontId="3" fillId="2" borderId="13" xfId="0" applyNumberFormat="1" applyFont="1" applyFill="1" applyBorder="1" applyAlignment="1">
      <alignment horizontal="center" vertical="center"/>
    </xf>
    <xf numFmtId="0" fontId="1" fillId="0" borderId="6" xfId="2"/>
    <xf numFmtId="0" fontId="26" fillId="0" borderId="6" xfId="2" applyFont="1" applyAlignment="1">
      <alignment horizontal="center" vertical="center"/>
    </xf>
    <xf numFmtId="0" fontId="23" fillId="0" borderId="6" xfId="2" applyFont="1"/>
    <xf numFmtId="0" fontId="27" fillId="0" borderId="38" xfId="2" applyFont="1" applyBorder="1" applyAlignment="1">
      <alignment horizontal="center" vertical="center" wrapText="1"/>
    </xf>
    <xf numFmtId="0" fontId="27" fillId="0" borderId="39" xfId="2" applyFont="1" applyBorder="1" applyAlignment="1">
      <alignment horizontal="center" vertical="center" wrapText="1"/>
    </xf>
    <xf numFmtId="0" fontId="27" fillId="0" borderId="40" xfId="2" applyFont="1" applyBorder="1" applyAlignment="1">
      <alignment horizontal="center" vertical="center" wrapText="1"/>
    </xf>
    <xf numFmtId="0" fontId="28" fillId="0" borderId="27" xfId="2" applyFont="1" applyBorder="1" applyAlignment="1">
      <alignment horizontal="center" vertical="center"/>
    </xf>
    <xf numFmtId="166" fontId="28" fillId="0" borderId="27" xfId="2" applyNumberFormat="1" applyFont="1" applyBorder="1" applyAlignment="1">
      <alignment horizontal="center" vertical="center" wrapText="1"/>
    </xf>
    <xf numFmtId="44" fontId="27" fillId="0" borderId="44" xfId="3" applyFont="1" applyBorder="1"/>
    <xf numFmtId="44" fontId="27" fillId="0" borderId="46" xfId="3" applyFont="1" applyBorder="1"/>
    <xf numFmtId="44" fontId="27" fillId="0" borderId="50" xfId="3" applyFont="1" applyBorder="1"/>
    <xf numFmtId="0" fontId="29" fillId="0" borderId="6" xfId="2" applyFont="1"/>
    <xf numFmtId="0" fontId="25" fillId="0" borderId="6" xfId="2" applyFont="1"/>
    <xf numFmtId="0" fontId="30" fillId="0" borderId="6" xfId="2" applyFont="1" applyAlignment="1">
      <alignment horizontal="center" vertical="center" wrapText="1"/>
    </xf>
    <xf numFmtId="0" fontId="31" fillId="0" borderId="6" xfId="2" applyFont="1"/>
    <xf numFmtId="44" fontId="31" fillId="0" borderId="6" xfId="3" applyFont="1" applyFill="1" applyBorder="1"/>
    <xf numFmtId="0" fontId="32" fillId="0" borderId="6" xfId="2" applyFont="1"/>
    <xf numFmtId="44" fontId="32" fillId="0" borderId="6" xfId="3" applyFont="1" applyFill="1" applyBorder="1"/>
    <xf numFmtId="44" fontId="33" fillId="0" borderId="6" xfId="3" applyFont="1" applyFill="1" applyBorder="1"/>
    <xf numFmtId="44" fontId="0" fillId="0" borderId="6" xfId="3" applyFont="1" applyFill="1" applyBorder="1"/>
    <xf numFmtId="0" fontId="24" fillId="0" borderId="6" xfId="2" applyFont="1"/>
    <xf numFmtId="44" fontId="24" fillId="0" borderId="6" xfId="2" applyNumberFormat="1" applyFont="1"/>
    <xf numFmtId="0" fontId="0" fillId="0" borderId="0" xfId="0" applyFont="1" applyAlignment="1"/>
    <xf numFmtId="0" fontId="0" fillId="0" borderId="0" xfId="0" applyFont="1" applyAlignment="1"/>
    <xf numFmtId="0" fontId="18" fillId="0" borderId="17" xfId="0" applyFont="1" applyBorder="1" applyAlignment="1">
      <alignment wrapText="1"/>
    </xf>
    <xf numFmtId="0" fontId="34" fillId="0" borderId="14" xfId="0" applyFont="1" applyBorder="1" applyAlignment="1">
      <alignment wrapText="1"/>
    </xf>
    <xf numFmtId="0" fontId="35" fillId="2" borderId="8" xfId="0" applyFont="1" applyFill="1" applyBorder="1" applyAlignment="1">
      <alignment horizontal="center" vertical="center" wrapText="1"/>
    </xf>
    <xf numFmtId="2" fontId="6" fillId="0" borderId="1" xfId="0" applyNumberFormat="1" applyFont="1" applyBorder="1"/>
    <xf numFmtId="2" fontId="6" fillId="0" borderId="16" xfId="0" applyNumberFormat="1" applyFont="1" applyBorder="1"/>
    <xf numFmtId="2" fontId="6" fillId="0" borderId="11" xfId="0" quotePrefix="1" applyNumberFormat="1" applyFont="1" applyBorder="1" applyAlignment="1">
      <alignment horizontal="center" vertical="center"/>
    </xf>
    <xf numFmtId="10" fontId="6" fillId="0" borderId="12" xfId="4" applyNumberFormat="1" applyFont="1" applyBorder="1"/>
    <xf numFmtId="10" fontId="6" fillId="0" borderId="1" xfId="4" applyNumberFormat="1" applyFont="1" applyBorder="1"/>
    <xf numFmtId="10" fontId="6" fillId="0" borderId="16" xfId="4" applyNumberFormat="1" applyFont="1" applyBorder="1"/>
    <xf numFmtId="10" fontId="6" fillId="0" borderId="18" xfId="4" applyNumberFormat="1" applyFont="1" applyBorder="1"/>
    <xf numFmtId="0" fontId="3" fillId="7" borderId="10" xfId="0" applyFont="1" applyFill="1" applyBorder="1" applyAlignment="1">
      <alignment wrapText="1"/>
    </xf>
    <xf numFmtId="44" fontId="6" fillId="0" borderId="16" xfId="1" applyFont="1" applyBorder="1"/>
    <xf numFmtId="44" fontId="6" fillId="0" borderId="18" xfId="1" applyFont="1" applyBorder="1"/>
    <xf numFmtId="44" fontId="36" fillId="2" borderId="1" xfId="0" applyNumberFormat="1" applyFont="1" applyFill="1" applyBorder="1"/>
    <xf numFmtId="44" fontId="6" fillId="2" borderId="1" xfId="0" applyNumberFormat="1" applyFont="1" applyFill="1" applyBorder="1"/>
    <xf numFmtId="0" fontId="8" fillId="2" borderId="15" xfId="0" applyFont="1" applyFill="1" applyBorder="1" applyAlignment="1">
      <alignment vertical="center"/>
    </xf>
    <xf numFmtId="0" fontId="37" fillId="0" borderId="11" xfId="0" applyFont="1" applyBorder="1" applyAlignment="1">
      <alignment horizontal="center" vertical="center"/>
    </xf>
    <xf numFmtId="0" fontId="37" fillId="0" borderId="26" xfId="0" applyFont="1" applyBorder="1" applyAlignment="1">
      <alignment horizontal="center" vertical="center"/>
    </xf>
    <xf numFmtId="0" fontId="14" fillId="4" borderId="27" xfId="0" applyFont="1" applyFill="1" applyBorder="1" applyAlignment="1">
      <alignment horizontal="center" vertical="center" wrapText="1"/>
    </xf>
    <xf numFmtId="10" fontId="6" fillId="0" borderId="5" xfId="4" applyNumberFormat="1" applyFont="1" applyBorder="1"/>
    <xf numFmtId="10" fontId="6" fillId="4" borderId="16" xfId="4" applyNumberFormat="1" applyFont="1" applyFill="1" applyBorder="1"/>
    <xf numFmtId="1" fontId="39" fillId="0" borderId="11" xfId="0" applyNumberFormat="1" applyFont="1" applyBorder="1" applyAlignment="1">
      <alignment horizontal="center" vertical="center"/>
    </xf>
    <xf numFmtId="1" fontId="39" fillId="0" borderId="21" xfId="0" applyNumberFormat="1" applyFont="1" applyBorder="1" applyAlignment="1">
      <alignment horizontal="center" vertical="center"/>
    </xf>
    <xf numFmtId="0" fontId="38" fillId="2" borderId="9" xfId="0" applyFont="1" applyFill="1" applyBorder="1" applyAlignment="1">
      <alignment horizontal="center" vertical="center" wrapText="1"/>
    </xf>
    <xf numFmtId="0" fontId="38" fillId="2" borderId="25" xfId="0" applyFont="1" applyFill="1" applyBorder="1" applyAlignment="1">
      <alignment horizontal="center" vertical="center" wrapText="1"/>
    </xf>
    <xf numFmtId="0" fontId="38" fillId="3" borderId="1" xfId="0" applyFont="1" applyFill="1" applyBorder="1" applyAlignment="1">
      <alignment horizontal="center"/>
    </xf>
    <xf numFmtId="0" fontId="38" fillId="0" borderId="1" xfId="0" applyFont="1" applyBorder="1" applyAlignment="1">
      <alignment horizontal="center"/>
    </xf>
    <xf numFmtId="0" fontId="15" fillId="4" borderId="27" xfId="0" applyFont="1" applyFill="1" applyBorder="1" applyAlignment="1">
      <alignment horizontal="center" vertical="center" wrapText="1"/>
    </xf>
    <xf numFmtId="0" fontId="20" fillId="4" borderId="31" xfId="0" applyFont="1" applyFill="1" applyBorder="1" applyAlignment="1">
      <alignment horizontal="center" vertical="center" wrapText="1"/>
    </xf>
    <xf numFmtId="44" fontId="25" fillId="7" borderId="27" xfId="1" applyFont="1" applyFill="1" applyBorder="1" applyAlignment="1">
      <alignment horizontal="center" vertical="center" wrapText="1"/>
    </xf>
    <xf numFmtId="0" fontId="40" fillId="0" borderId="0" xfId="0" applyFont="1" applyAlignment="1">
      <alignment horizontal="right"/>
    </xf>
    <xf numFmtId="44" fontId="14" fillId="0" borderId="27" xfId="1" applyNumberFormat="1" applyFont="1" applyBorder="1" applyAlignment="1">
      <alignment horizontal="left" vertical="center" indent="3"/>
    </xf>
    <xf numFmtId="44" fontId="9" fillId="7" borderId="12" xfId="1" applyFont="1" applyFill="1" applyBorder="1"/>
    <xf numFmtId="166" fontId="28" fillId="0" borderId="41" xfId="2" applyNumberFormat="1" applyFont="1" applyBorder="1" applyAlignment="1">
      <alignment vertical="center"/>
    </xf>
    <xf numFmtId="166" fontId="28" fillId="0" borderId="27" xfId="2" applyNumberFormat="1" applyFont="1" applyBorder="1" applyAlignment="1">
      <alignment vertical="center" wrapText="1"/>
    </xf>
    <xf numFmtId="166" fontId="28" fillId="0" borderId="27" xfId="3" applyNumberFormat="1" applyFont="1" applyBorder="1" applyAlignment="1">
      <alignment vertical="center"/>
    </xf>
    <xf numFmtId="44" fontId="28" fillId="0" borderId="42" xfId="3" applyFont="1" applyBorder="1" applyAlignment="1">
      <alignment vertical="center"/>
    </xf>
    <xf numFmtId="0" fontId="1" fillId="0" borderId="6" xfId="2" applyAlignment="1">
      <alignment vertical="center"/>
    </xf>
    <xf numFmtId="44" fontId="1" fillId="0" borderId="6" xfId="1" applyFont="1" applyBorder="1" applyAlignment="1">
      <alignment vertical="center"/>
    </xf>
    <xf numFmtId="44" fontId="28" fillId="0" borderId="6" xfId="1" applyFont="1" applyBorder="1" applyAlignment="1">
      <alignment vertical="center"/>
    </xf>
    <xf numFmtId="44" fontId="1" fillId="0" borderId="6" xfId="2" applyNumberFormat="1"/>
    <xf numFmtId="0" fontId="14" fillId="4" borderId="27" xfId="0" applyFont="1" applyFill="1" applyBorder="1" applyAlignment="1">
      <alignment horizontal="center" vertical="center" wrapText="1"/>
    </xf>
    <xf numFmtId="0" fontId="20" fillId="4" borderId="34" xfId="0" applyFont="1" applyFill="1" applyBorder="1" applyAlignment="1">
      <alignment horizontal="center" vertical="center" wrapText="1"/>
    </xf>
    <xf numFmtId="44" fontId="2" fillId="0" borderId="0" xfId="0" applyNumberFormat="1" applyFont="1" applyAlignment="1">
      <alignment horizontal="left" indent="3"/>
    </xf>
    <xf numFmtId="44" fontId="2" fillId="0" borderId="0" xfId="0" applyNumberFormat="1" applyFont="1"/>
    <xf numFmtId="44" fontId="3" fillId="2" borderId="13" xfId="0" applyNumberFormat="1" applyFont="1" applyFill="1" applyBorder="1" applyAlignment="1">
      <alignment horizontal="left" vertical="center" wrapText="1" indent="3"/>
    </xf>
    <xf numFmtId="44" fontId="3" fillId="2" borderId="13" xfId="0" applyNumberFormat="1" applyFont="1" applyFill="1" applyBorder="1" applyAlignment="1">
      <alignment horizontal="center" vertical="center"/>
    </xf>
    <xf numFmtId="44" fontId="14" fillId="0" borderId="27" xfId="1" applyNumberFormat="1" applyFont="1" applyBorder="1" applyAlignment="1">
      <alignment horizontal="center" vertical="center"/>
    </xf>
    <xf numFmtId="44" fontId="21" fillId="2" borderId="13" xfId="0" applyNumberFormat="1" applyFont="1" applyFill="1" applyBorder="1" applyAlignment="1">
      <alignment horizontal="center"/>
    </xf>
    <xf numFmtId="44" fontId="14" fillId="0" borderId="27" xfId="1" applyNumberFormat="1" applyFont="1" applyFill="1" applyBorder="1" applyAlignment="1">
      <alignment horizontal="left" vertical="center" indent="3"/>
    </xf>
    <xf numFmtId="44" fontId="20" fillId="0" borderId="31" xfId="1" applyNumberFormat="1" applyFont="1" applyBorder="1" applyAlignment="1">
      <alignment horizontal="left" vertical="center" wrapText="1" indent="3"/>
    </xf>
    <xf numFmtId="44" fontId="21" fillId="2" borderId="19" xfId="0" applyNumberFormat="1" applyFont="1" applyFill="1" applyBorder="1" applyAlignment="1">
      <alignment horizontal="center"/>
    </xf>
    <xf numFmtId="44" fontId="21" fillId="2" borderId="32" xfId="0" applyNumberFormat="1" applyFont="1" applyFill="1" applyBorder="1" applyAlignment="1">
      <alignment horizontal="center"/>
    </xf>
    <xf numFmtId="44" fontId="14" fillId="4" borderId="27" xfId="1" applyNumberFormat="1" applyFont="1" applyFill="1" applyBorder="1" applyAlignment="1">
      <alignment horizontal="left" vertical="center" indent="3"/>
    </xf>
    <xf numFmtId="44" fontId="14" fillId="0" borderId="27" xfId="1" applyNumberFormat="1" applyFont="1" applyFill="1" applyBorder="1" applyAlignment="1">
      <alignment horizontal="center" vertical="center"/>
    </xf>
    <xf numFmtId="44" fontId="20" fillId="4" borderId="31" xfId="1" applyNumberFormat="1" applyFont="1" applyFill="1" applyBorder="1" applyAlignment="1">
      <alignment horizontal="left" vertical="center" wrapText="1" indent="3"/>
    </xf>
    <xf numFmtId="44" fontId="3" fillId="2" borderId="1" xfId="1" applyNumberFormat="1" applyFont="1" applyFill="1" applyBorder="1"/>
    <xf numFmtId="44" fontId="2" fillId="0" borderId="0" xfId="1" applyNumberFormat="1" applyFont="1"/>
    <xf numFmtId="44" fontId="0" fillId="0" borderId="0" xfId="0" applyNumberFormat="1" applyFont="1" applyAlignment="1">
      <alignment horizontal="left" indent="3"/>
    </xf>
    <xf numFmtId="0" fontId="20" fillId="8" borderId="27" xfId="0" applyFont="1" applyFill="1" applyBorder="1" applyAlignment="1">
      <alignment horizontal="center" vertical="center" wrapText="1"/>
    </xf>
    <xf numFmtId="0" fontId="3" fillId="2" borderId="2" xfId="0" applyFont="1" applyFill="1" applyBorder="1" applyAlignment="1"/>
    <xf numFmtId="0" fontId="4" fillId="0" borderId="3" xfId="0" applyFont="1" applyBorder="1" applyAlignment="1"/>
    <xf numFmtId="0" fontId="4" fillId="0" borderId="4" xfId="0" applyFont="1" applyBorder="1" applyAlignment="1"/>
    <xf numFmtId="0" fontId="4" fillId="0" borderId="23" xfId="0" applyFont="1" applyBorder="1" applyAlignment="1"/>
    <xf numFmtId="44" fontId="4" fillId="0" borderId="4" xfId="0" applyNumberFormat="1" applyFont="1" applyBorder="1" applyAlignment="1"/>
    <xf numFmtId="0" fontId="20"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15" fillId="0" borderId="27" xfId="0" applyFont="1" applyFill="1" applyBorder="1" applyAlignment="1">
      <alignment horizontal="center" vertical="center" wrapText="1"/>
    </xf>
    <xf numFmtId="44" fontId="41" fillId="0" borderId="0" xfId="0" applyNumberFormat="1" applyFont="1"/>
    <xf numFmtId="10" fontId="6" fillId="2" borderId="1" xfId="4" applyNumberFormat="1" applyFont="1" applyFill="1" applyBorder="1"/>
    <xf numFmtId="10" fontId="6" fillId="2" borderId="23" xfId="4" applyNumberFormat="1" applyFont="1" applyFill="1" applyBorder="1"/>
    <xf numFmtId="44" fontId="14" fillId="0" borderId="27" xfId="1" applyFont="1" applyBorder="1" applyAlignment="1">
      <alignment horizontal="center" vertical="center"/>
    </xf>
    <xf numFmtId="44" fontId="14" fillId="0" borderId="27" xfId="1" applyFont="1" applyFill="1" applyBorder="1" applyAlignment="1">
      <alignment horizontal="center" vertical="center"/>
    </xf>
    <xf numFmtId="44" fontId="14" fillId="8" borderId="27" xfId="1" applyFont="1" applyFill="1" applyBorder="1" applyAlignment="1">
      <alignment horizontal="center" vertical="center"/>
    </xf>
    <xf numFmtId="44" fontId="0" fillId="0" borderId="0" xfId="1" applyFont="1" applyAlignment="1"/>
    <xf numFmtId="0" fontId="3" fillId="0" borderId="35" xfId="0" applyFont="1" applyBorder="1" applyAlignment="1">
      <alignment horizontal="center" vertical="center" wrapText="1"/>
    </xf>
    <xf numFmtId="168" fontId="6" fillId="2" borderId="1" xfId="4" applyNumberFormat="1" applyFont="1" applyFill="1" applyBorder="1"/>
    <xf numFmtId="43" fontId="44" fillId="0" borderId="0" xfId="5" applyFont="1" applyAlignment="1">
      <alignment vertical="center"/>
    </xf>
    <xf numFmtId="0" fontId="45" fillId="0" borderId="0" xfId="0" applyFont="1" applyAlignment="1">
      <alignment horizontal="center" vertical="center"/>
    </xf>
    <xf numFmtId="0" fontId="44" fillId="0" borderId="0" xfId="0" applyFont="1" applyAlignment="1">
      <alignment horizontal="center" vertical="center"/>
    </xf>
    <xf numFmtId="0" fontId="46" fillId="0" borderId="0" xfId="0" applyFont="1" applyAlignment="1"/>
    <xf numFmtId="44" fontId="44" fillId="0" borderId="0" xfId="1" applyFont="1" applyAlignment="1">
      <alignment vertical="center"/>
    </xf>
    <xf numFmtId="0" fontId="0" fillId="0" borderId="0" xfId="0" applyFont="1" applyAlignment="1">
      <alignment horizontal="center"/>
    </xf>
    <xf numFmtId="44" fontId="48" fillId="0" borderId="0" xfId="1" applyFont="1" applyAlignment="1">
      <alignment vertical="center"/>
    </xf>
    <xf numFmtId="44" fontId="14" fillId="0" borderId="6" xfId="1" applyNumberFormat="1" applyFont="1" applyFill="1" applyBorder="1" applyAlignment="1">
      <alignment horizontal="left" vertical="center" indent="3"/>
    </xf>
    <xf numFmtId="44" fontId="48" fillId="0" borderId="0" xfId="1" applyNumberFormat="1" applyFont="1" applyAlignment="1">
      <alignment vertical="center"/>
    </xf>
    <xf numFmtId="164" fontId="6" fillId="0" borderId="1" xfId="0" applyNumberFormat="1" applyFont="1" applyBorder="1" applyAlignment="1">
      <alignment vertical="center"/>
    </xf>
    <xf numFmtId="2" fontId="0" fillId="0" borderId="0" xfId="0" applyNumberFormat="1" applyFont="1" applyAlignment="1"/>
    <xf numFmtId="0" fontId="47" fillId="0" borderId="0" xfId="0" applyFont="1" applyAlignment="1">
      <alignment horizontal="center" vertical="center" wrapText="1"/>
    </xf>
    <xf numFmtId="0" fontId="0" fillId="0" borderId="0" xfId="0" applyFont="1" applyAlignment="1"/>
    <xf numFmtId="0" fontId="14" fillId="4" borderId="27" xfId="0" applyFont="1" applyFill="1" applyBorder="1" applyAlignment="1">
      <alignment horizontal="center" vertical="center" wrapText="1"/>
    </xf>
    <xf numFmtId="44" fontId="14" fillId="0" borderId="6" xfId="1" applyNumberFormat="1" applyFont="1" applyBorder="1" applyAlignment="1">
      <alignment horizontal="left" vertical="center" indent="3"/>
    </xf>
    <xf numFmtId="0" fontId="14" fillId="4" borderId="27" xfId="0" applyFont="1" applyFill="1" applyBorder="1" applyAlignment="1">
      <alignment horizontal="center" vertical="center" wrapText="1"/>
    </xf>
    <xf numFmtId="44" fontId="14" fillId="4" borderId="31" xfId="1" applyNumberFormat="1" applyFont="1" applyFill="1" applyBorder="1" applyAlignment="1">
      <alignment horizontal="left" vertical="center" indent="3"/>
    </xf>
    <xf numFmtId="44" fontId="21" fillId="2" borderId="58" xfId="0" applyNumberFormat="1" applyFont="1" applyFill="1" applyBorder="1" applyAlignment="1">
      <alignment horizontal="center"/>
    </xf>
    <xf numFmtId="0" fontId="0" fillId="0" borderId="0" xfId="0" applyFont="1" applyAlignment="1"/>
    <xf numFmtId="0" fontId="47" fillId="0" borderId="0" xfId="0" applyFont="1" applyAlignment="1">
      <alignment horizontal="center" vertical="center" wrapText="1"/>
    </xf>
    <xf numFmtId="0" fontId="16" fillId="0" borderId="0" xfId="0" applyFont="1" applyAlignment="1">
      <alignment horizontal="center" vertical="center"/>
    </xf>
    <xf numFmtId="0" fontId="17" fillId="0" borderId="0" xfId="0" applyFont="1" applyAlignment="1"/>
    <xf numFmtId="0" fontId="3"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18" fillId="0" borderId="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5"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5" xfId="0" applyFont="1" applyBorder="1" applyAlignment="1">
      <alignment horizontal="center" vertical="center" wrapText="1"/>
    </xf>
    <xf numFmtId="0" fontId="42" fillId="2" borderId="18" xfId="0" applyFont="1" applyFill="1" applyBorder="1" applyAlignment="1">
      <alignment horizontal="center"/>
    </xf>
    <xf numFmtId="0" fontId="42" fillId="2" borderId="30" xfId="0" applyFont="1" applyFill="1" applyBorder="1" applyAlignment="1">
      <alignment horizontal="center"/>
    </xf>
    <xf numFmtId="0" fontId="42" fillId="2" borderId="57" xfId="0" applyFont="1" applyFill="1" applyBorder="1" applyAlignment="1">
      <alignment horizontal="center"/>
    </xf>
    <xf numFmtId="0" fontId="42" fillId="9" borderId="51" xfId="0" applyFont="1" applyFill="1" applyBorder="1" applyAlignment="1">
      <alignment horizontal="center"/>
    </xf>
    <xf numFmtId="0" fontId="42" fillId="9" borderId="52" xfId="0" applyFont="1" applyFill="1" applyBorder="1" applyAlignment="1">
      <alignment horizontal="center"/>
    </xf>
    <xf numFmtId="0" fontId="42" fillId="9" borderId="53" xfId="0" applyFont="1" applyFill="1" applyBorder="1" applyAlignment="1">
      <alignment horizontal="center"/>
    </xf>
    <xf numFmtId="0" fontId="42" fillId="2" borderId="54" xfId="0" applyFont="1" applyFill="1" applyBorder="1" applyAlignment="1">
      <alignment horizontal="center"/>
    </xf>
    <xf numFmtId="0" fontId="42" fillId="2" borderId="37" xfId="0" applyFont="1" applyFill="1" applyBorder="1" applyAlignment="1">
      <alignment horizontal="center"/>
    </xf>
    <xf numFmtId="0" fontId="42" fillId="2" borderId="55" xfId="0" applyFont="1" applyFill="1" applyBorder="1" applyAlignment="1">
      <alignment horizontal="center"/>
    </xf>
    <xf numFmtId="0" fontId="14" fillId="4" borderId="2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6" xfId="0" applyFont="1" applyBorder="1" applyAlignment="1">
      <alignment horizontal="center" vertical="center" wrapText="1"/>
    </xf>
    <xf numFmtId="0" fontId="3" fillId="4" borderId="28"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42" fillId="2" borderId="56" xfId="0" applyFont="1" applyFill="1" applyBorder="1" applyAlignment="1">
      <alignment horizontal="center"/>
    </xf>
    <xf numFmtId="0" fontId="42" fillId="2" borderId="29" xfId="0" applyFont="1" applyFill="1" applyBorder="1" applyAlignment="1">
      <alignment horizontal="center"/>
    </xf>
    <xf numFmtId="0" fontId="42" fillId="2" borderId="33" xfId="0" applyFont="1" applyFill="1" applyBorder="1" applyAlignment="1">
      <alignment horizontal="center"/>
    </xf>
    <xf numFmtId="0" fontId="42" fillId="9" borderId="27" xfId="0" applyFont="1" applyFill="1" applyBorder="1" applyAlignment="1">
      <alignment horizontal="center"/>
    </xf>
    <xf numFmtId="0" fontId="9" fillId="0" borderId="0" xfId="0" applyFont="1" applyAlignment="1">
      <alignment horizontal="center"/>
    </xf>
    <xf numFmtId="0" fontId="0" fillId="0" borderId="0" xfId="0" applyFont="1" applyAlignment="1"/>
    <xf numFmtId="0" fontId="38" fillId="2" borderId="13" xfId="0" applyFont="1" applyFill="1" applyBorder="1" applyAlignment="1">
      <alignment horizontal="center" vertical="center"/>
    </xf>
    <xf numFmtId="0" fontId="4" fillId="0" borderId="15" xfId="0" applyFont="1" applyBorder="1"/>
    <xf numFmtId="167" fontId="10" fillId="2" borderId="22" xfId="0" applyNumberFormat="1" applyFont="1" applyFill="1" applyBorder="1" applyAlignment="1">
      <alignment horizontal="center" vertical="center" wrapText="1"/>
    </xf>
    <xf numFmtId="167" fontId="4" fillId="0" borderId="24" xfId="0" applyNumberFormat="1" applyFont="1" applyBorder="1"/>
    <xf numFmtId="0" fontId="6" fillId="0" borderId="0" xfId="0" applyFont="1" applyAlignment="1">
      <alignment horizontal="left" wrapText="1"/>
    </xf>
    <xf numFmtId="0" fontId="38" fillId="2" borderId="15" xfId="0" applyFont="1" applyFill="1" applyBorder="1" applyAlignment="1">
      <alignment horizontal="center" vertical="center"/>
    </xf>
    <xf numFmtId="0" fontId="2" fillId="0" borderId="0" xfId="0" applyFont="1" applyAlignment="1">
      <alignment horizontal="center"/>
    </xf>
    <xf numFmtId="0" fontId="34" fillId="0" borderId="0" xfId="0" applyFont="1" applyAlignment="1">
      <alignment horizontal="center"/>
    </xf>
    <xf numFmtId="0" fontId="2" fillId="0" borderId="0" xfId="0" applyFont="1" applyAlignment="1">
      <alignment horizontal="left" wrapText="1"/>
    </xf>
    <xf numFmtId="0" fontId="5" fillId="0" borderId="0" xfId="0" applyFont="1" applyAlignment="1">
      <alignment horizontal="center" wrapText="1"/>
    </xf>
    <xf numFmtId="0" fontId="2" fillId="0" borderId="0" xfId="0" applyFont="1" applyAlignment="1">
      <alignment horizontal="center" vertical="center" wrapText="1"/>
    </xf>
    <xf numFmtId="44" fontId="2" fillId="0" borderId="0" xfId="1" applyFont="1" applyAlignment="1">
      <alignment horizontal="center"/>
    </xf>
    <xf numFmtId="44" fontId="0" fillId="0" borderId="0" xfId="1" applyFont="1" applyAlignment="1"/>
    <xf numFmtId="0" fontId="2" fillId="0" borderId="0" xfId="0" applyFont="1" applyAlignment="1">
      <alignment horizontal="center" wrapText="1"/>
    </xf>
    <xf numFmtId="0" fontId="38" fillId="2" borderId="16" xfId="0" applyFont="1" applyFill="1" applyBorder="1" applyAlignment="1">
      <alignment horizontal="center" vertical="center"/>
    </xf>
    <xf numFmtId="0" fontId="9" fillId="0" borderId="0" xfId="0" applyFont="1" applyAlignment="1">
      <alignment horizontal="center" wrapText="1"/>
    </xf>
    <xf numFmtId="0" fontId="9" fillId="0" borderId="2" xfId="0" applyFont="1" applyBorder="1" applyAlignment="1">
      <alignment horizontal="center"/>
    </xf>
    <xf numFmtId="0" fontId="4" fillId="0" borderId="3" xfId="0" applyFont="1" applyBorder="1"/>
    <xf numFmtId="0" fontId="4" fillId="0" borderId="4" xfId="0" applyFont="1" applyBorder="1"/>
    <xf numFmtId="0" fontId="6" fillId="0" borderId="13" xfId="0" applyFont="1" applyBorder="1" applyAlignment="1">
      <alignment horizontal="center" vertical="center" wrapText="1"/>
    </xf>
    <xf numFmtId="0" fontId="4" fillId="0" borderId="16" xfId="0" applyFont="1" applyBorder="1"/>
    <xf numFmtId="0" fontId="38" fillId="0" borderId="13" xfId="0" applyFont="1" applyBorder="1" applyAlignment="1">
      <alignment horizontal="center" vertical="center"/>
    </xf>
    <xf numFmtId="164" fontId="9" fillId="4" borderId="13" xfId="0" applyNumberFormat="1" applyFont="1" applyFill="1" applyBorder="1" applyAlignment="1">
      <alignment horizontal="center" vertical="center"/>
    </xf>
    <xf numFmtId="0" fontId="4" fillId="4" borderId="16" xfId="0" applyFont="1" applyFill="1" applyBorder="1"/>
    <xf numFmtId="166" fontId="27" fillId="0" borderId="38" xfId="2" applyNumberFormat="1" applyFont="1" applyBorder="1" applyAlignment="1">
      <alignment horizontal="right"/>
    </xf>
    <xf numFmtId="166" fontId="27" fillId="0" borderId="39" xfId="2" applyNumberFormat="1" applyFont="1" applyBorder="1" applyAlignment="1">
      <alignment horizontal="right"/>
    </xf>
    <xf numFmtId="166" fontId="27" fillId="0" borderId="43" xfId="2" applyNumberFormat="1" applyFont="1" applyBorder="1" applyAlignment="1">
      <alignment horizontal="right"/>
    </xf>
    <xf numFmtId="166" fontId="27" fillId="0" borderId="41" xfId="2" applyNumberFormat="1" applyFont="1" applyBorder="1" applyAlignment="1">
      <alignment horizontal="right"/>
    </xf>
    <xf numFmtId="166" fontId="27" fillId="0" borderId="27" xfId="2" applyNumberFormat="1" applyFont="1" applyBorder="1" applyAlignment="1">
      <alignment horizontal="right"/>
    </xf>
    <xf numFmtId="166" fontId="27" fillId="0" borderId="45" xfId="2" applyNumberFormat="1" applyFont="1" applyBorder="1" applyAlignment="1">
      <alignment horizontal="right"/>
    </xf>
    <xf numFmtId="166" fontId="27" fillId="0" borderId="47" xfId="2" applyNumberFormat="1" applyFont="1" applyBorder="1" applyAlignment="1">
      <alignment horizontal="right"/>
    </xf>
    <xf numFmtId="166" fontId="27" fillId="0" borderId="48" xfId="2" applyNumberFormat="1" applyFont="1" applyBorder="1" applyAlignment="1">
      <alignment horizontal="right"/>
    </xf>
    <xf numFmtId="166" fontId="27" fillId="0" borderId="49" xfId="2" applyNumberFormat="1" applyFont="1" applyBorder="1" applyAlignment="1">
      <alignment horizontal="right"/>
    </xf>
    <xf numFmtId="0" fontId="25" fillId="0" borderId="6" xfId="2" applyFont="1" applyAlignment="1">
      <alignment horizontal="center" vertical="center"/>
    </xf>
    <xf numFmtId="0" fontId="27" fillId="5" borderId="6" xfId="2" applyFont="1" applyFill="1" applyAlignment="1">
      <alignment horizontal="center" vertical="center"/>
    </xf>
    <xf numFmtId="0" fontId="27" fillId="5" borderId="37" xfId="2" applyFont="1" applyFill="1" applyBorder="1" applyAlignment="1">
      <alignment horizontal="center" vertical="center"/>
    </xf>
    <xf numFmtId="0" fontId="27" fillId="6" borderId="27" xfId="2" applyFont="1" applyFill="1" applyBorder="1" applyAlignment="1">
      <alignment horizontal="center"/>
    </xf>
    <xf numFmtId="0" fontId="28" fillId="6" borderId="27" xfId="2" applyFont="1" applyFill="1" applyBorder="1" applyAlignment="1">
      <alignment horizontal="center"/>
    </xf>
    <xf numFmtId="0" fontId="15" fillId="0" borderId="31" xfId="0" applyFont="1" applyBorder="1" applyAlignment="1">
      <alignment horizontal="center" vertical="center" wrapText="1"/>
    </xf>
  </cellXfs>
  <cellStyles count="6">
    <cellStyle name="Millares" xfId="5" builtinId="3"/>
    <cellStyle name="Moneda" xfId="1" builtinId="4"/>
    <cellStyle name="Moneda 2" xfId="3" xr:uid="{00000000-0005-0000-0000-000002000000}"/>
    <cellStyle name="Normal" xfId="0" builtinId="0"/>
    <cellStyle name="Normal 2" xfId="2" xr:uid="{00000000-0005-0000-0000-000004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194656</xdr:colOff>
      <xdr:row>0</xdr:row>
      <xdr:rowOff>0</xdr:rowOff>
    </xdr:from>
    <xdr:to>
      <xdr:col>0</xdr:col>
      <xdr:colOff>971896</xdr:colOff>
      <xdr:row>2</xdr:row>
      <xdr:rowOff>160020</xdr:rowOff>
    </xdr:to>
    <xdr:pic>
      <xdr:nvPicPr>
        <xdr:cNvPr id="5" name="Imagen 4">
          <a:extLst>
            <a:ext uri="{FF2B5EF4-FFF2-40B4-BE49-F238E27FC236}">
              <a16:creationId xmlns:a16="http://schemas.microsoft.com/office/drawing/2014/main" id="{6317973A-84E6-43A0-9876-FCE52582B4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656" y="0"/>
          <a:ext cx="777240" cy="766156"/>
        </a:xfrm>
        <a:prstGeom prst="rect">
          <a:avLst/>
        </a:prstGeom>
      </xdr:spPr>
    </xdr:pic>
    <xdr:clientData/>
  </xdr:twoCellAnchor>
  <xdr:twoCellAnchor editAs="oneCell">
    <xdr:from>
      <xdr:col>9</xdr:col>
      <xdr:colOff>329045</xdr:colOff>
      <xdr:row>0</xdr:row>
      <xdr:rowOff>17318</xdr:rowOff>
    </xdr:from>
    <xdr:to>
      <xdr:col>10</xdr:col>
      <xdr:colOff>67196</xdr:colOff>
      <xdr:row>2</xdr:row>
      <xdr:rowOff>177338</xdr:rowOff>
    </xdr:to>
    <xdr:pic>
      <xdr:nvPicPr>
        <xdr:cNvPr id="6" name="Imagen 5">
          <a:extLst>
            <a:ext uri="{FF2B5EF4-FFF2-40B4-BE49-F238E27FC236}">
              <a16:creationId xmlns:a16="http://schemas.microsoft.com/office/drawing/2014/main" id="{435CDE48-7009-469C-ABB4-44F94FEADA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0" y="17318"/>
          <a:ext cx="777241" cy="766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127000</xdr:colOff>
      <xdr:row>0</xdr:row>
      <xdr:rowOff>69850</xdr:rowOff>
    </xdr:from>
    <xdr:to>
      <xdr:col>6</xdr:col>
      <xdr:colOff>615949</xdr:colOff>
      <xdr:row>2</xdr:row>
      <xdr:rowOff>179354</xdr:rowOff>
    </xdr:to>
    <xdr:pic>
      <xdr:nvPicPr>
        <xdr:cNvPr id="2" name="Imagen 1">
          <a:extLst>
            <a:ext uri="{FF2B5EF4-FFF2-40B4-BE49-F238E27FC236}">
              <a16:creationId xmlns:a16="http://schemas.microsoft.com/office/drawing/2014/main" id="{A09A3437-7B73-4A71-9AC2-11B7CC265A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78500" y="69850"/>
          <a:ext cx="488949" cy="4841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276412</xdr:colOff>
      <xdr:row>0</xdr:row>
      <xdr:rowOff>186765</xdr:rowOff>
    </xdr:from>
    <xdr:to>
      <xdr:col>5</xdr:col>
      <xdr:colOff>1053653</xdr:colOff>
      <xdr:row>5</xdr:row>
      <xdr:rowOff>15091</xdr:rowOff>
    </xdr:to>
    <xdr:pic>
      <xdr:nvPicPr>
        <xdr:cNvPr id="2" name="Imagen 1">
          <a:extLst>
            <a:ext uri="{FF2B5EF4-FFF2-40B4-BE49-F238E27FC236}">
              <a16:creationId xmlns:a16="http://schemas.microsoft.com/office/drawing/2014/main" id="{73FB0DE1-7C1A-4729-9857-811FE65E14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5353" y="186765"/>
          <a:ext cx="777241" cy="769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19050</xdr:colOff>
      <xdr:row>0</xdr:row>
      <xdr:rowOff>69850</xdr:rowOff>
    </xdr:from>
    <xdr:to>
      <xdr:col>8</xdr:col>
      <xdr:colOff>78741</xdr:colOff>
      <xdr:row>4</xdr:row>
      <xdr:rowOff>90170</xdr:rowOff>
    </xdr:to>
    <xdr:pic>
      <xdr:nvPicPr>
        <xdr:cNvPr id="2" name="Imagen 1">
          <a:extLst>
            <a:ext uri="{FF2B5EF4-FFF2-40B4-BE49-F238E27FC236}">
              <a16:creationId xmlns:a16="http://schemas.microsoft.com/office/drawing/2014/main" id="{C2D8A86F-596C-4E81-8440-28CDAB6D6D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75450" y="69850"/>
          <a:ext cx="777241" cy="7696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680358</xdr:colOff>
      <xdr:row>0</xdr:row>
      <xdr:rowOff>108858</xdr:rowOff>
    </xdr:from>
    <xdr:to>
      <xdr:col>10</xdr:col>
      <xdr:colOff>1457599</xdr:colOff>
      <xdr:row>4</xdr:row>
      <xdr:rowOff>152764</xdr:rowOff>
    </xdr:to>
    <xdr:pic>
      <xdr:nvPicPr>
        <xdr:cNvPr id="2" name="Imagen 1">
          <a:extLst>
            <a:ext uri="{FF2B5EF4-FFF2-40B4-BE49-F238E27FC236}">
              <a16:creationId xmlns:a16="http://schemas.microsoft.com/office/drawing/2014/main" id="{2ACCFA7A-1E51-40A5-9A5A-84C708164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3929" y="108858"/>
          <a:ext cx="777241" cy="769620"/>
        </a:xfrm>
        <a:prstGeom prst="rect">
          <a:avLst/>
        </a:prstGeom>
      </xdr:spPr>
    </xdr:pic>
    <xdr:clientData/>
  </xdr:twoCellAnchor>
  <xdr:twoCellAnchor editAs="oneCell">
    <xdr:from>
      <xdr:col>0</xdr:col>
      <xdr:colOff>406401</xdr:colOff>
      <xdr:row>0</xdr:row>
      <xdr:rowOff>43544</xdr:rowOff>
    </xdr:from>
    <xdr:to>
      <xdr:col>1</xdr:col>
      <xdr:colOff>349071</xdr:colOff>
      <xdr:row>4</xdr:row>
      <xdr:rowOff>87450</xdr:rowOff>
    </xdr:to>
    <xdr:pic>
      <xdr:nvPicPr>
        <xdr:cNvPr id="3" name="Imagen 2">
          <a:extLst>
            <a:ext uri="{FF2B5EF4-FFF2-40B4-BE49-F238E27FC236}">
              <a16:creationId xmlns:a16="http://schemas.microsoft.com/office/drawing/2014/main" id="{65EEFD3D-1505-449E-A203-BB852E350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1" y="43544"/>
          <a:ext cx="777241" cy="76962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2"/>
  <sheetViews>
    <sheetView tabSelected="1" zoomScale="110" zoomScaleNormal="110" workbookViewId="0">
      <pane ySplit="4" topLeftCell="A5" activePane="bottomLeft" state="frozen"/>
      <selection activeCell="C1" sqref="C1"/>
      <selection pane="bottomLeft" activeCell="K5" sqref="K5"/>
    </sheetView>
  </sheetViews>
  <sheetFormatPr baseColWidth="10" defaultColWidth="12.625" defaultRowHeight="15" customHeight="1" x14ac:dyDescent="0.2"/>
  <cols>
    <col min="1" max="1" width="13.75" customWidth="1"/>
    <col min="2" max="2" width="13.125" customWidth="1"/>
    <col min="3" max="3" width="54.125" customWidth="1"/>
    <col min="4" max="4" width="9.25" customWidth="1"/>
    <col min="5" max="5" width="9.25" style="164" customWidth="1"/>
    <col min="6" max="6" width="16.75" hidden="1" customWidth="1"/>
    <col min="7" max="7" width="21" style="127" hidden="1" customWidth="1"/>
    <col min="8" max="8" width="17.125" style="127" hidden="1" customWidth="1"/>
    <col min="9" max="9" width="15" style="127" hidden="1" customWidth="1"/>
    <col min="10" max="10" width="13.625" style="41" bestFit="1" customWidth="1"/>
    <col min="11" max="11" width="13.75" style="146" bestFit="1" customWidth="1"/>
    <col min="12" max="12" width="0" style="147" hidden="1" customWidth="1"/>
    <col min="13" max="13" width="0" hidden="1" customWidth="1"/>
    <col min="14" max="14" width="14.75" hidden="1" customWidth="1"/>
    <col min="15" max="15" width="15.125" hidden="1" customWidth="1"/>
    <col min="16" max="22" width="0" hidden="1" customWidth="1"/>
  </cols>
  <sheetData>
    <row r="1" spans="1:21" ht="23.65" customHeight="1" x14ac:dyDescent="0.2">
      <c r="A1" s="1"/>
      <c r="B1" s="1"/>
      <c r="C1" s="1"/>
      <c r="D1" s="1"/>
      <c r="E1" s="1"/>
      <c r="F1" s="1"/>
      <c r="G1" s="112"/>
      <c r="H1" s="112"/>
      <c r="I1" s="112"/>
      <c r="J1" s="113"/>
      <c r="L1" s="148"/>
      <c r="M1" s="149"/>
      <c r="N1" s="149"/>
      <c r="O1" s="149"/>
      <c r="P1" s="149"/>
    </row>
    <row r="2" spans="1:21" ht="25.35" customHeight="1" x14ac:dyDescent="0.25">
      <c r="A2" s="166" t="s">
        <v>0</v>
      </c>
      <c r="B2" s="167"/>
      <c r="C2" s="167"/>
      <c r="D2" s="167"/>
      <c r="E2" s="167"/>
      <c r="F2" s="167"/>
      <c r="G2" s="167"/>
      <c r="H2" s="167"/>
      <c r="I2" s="167"/>
      <c r="J2" s="167"/>
      <c r="L2" s="148"/>
      <c r="M2" s="149"/>
      <c r="N2" s="149"/>
      <c r="O2" s="149"/>
      <c r="P2" s="149"/>
    </row>
    <row r="3" spans="1:21" ht="14.25" x14ac:dyDescent="0.2">
      <c r="A3" s="1"/>
      <c r="B3" s="1"/>
      <c r="C3" s="1"/>
      <c r="D3" s="1"/>
      <c r="E3" s="1"/>
      <c r="F3" s="1"/>
      <c r="G3" s="112"/>
      <c r="H3" s="112"/>
      <c r="I3" s="112"/>
      <c r="J3" s="113"/>
      <c r="L3" s="148"/>
      <c r="M3" s="149"/>
      <c r="N3" s="149"/>
      <c r="O3" s="149"/>
      <c r="P3" s="149"/>
    </row>
    <row r="4" spans="1:21" ht="24" x14ac:dyDescent="0.2">
      <c r="A4" s="31" t="s">
        <v>1</v>
      </c>
      <c r="B4" s="32" t="s">
        <v>2</v>
      </c>
      <c r="C4" s="31" t="s">
        <v>3</v>
      </c>
      <c r="D4" s="32" t="s">
        <v>4</v>
      </c>
      <c r="E4" s="32" t="s">
        <v>178</v>
      </c>
      <c r="F4" s="31" t="s">
        <v>5</v>
      </c>
      <c r="G4" s="114" t="s">
        <v>153</v>
      </c>
      <c r="H4" s="44" t="s">
        <v>6</v>
      </c>
      <c r="I4" s="98" t="s">
        <v>142</v>
      </c>
      <c r="J4" s="115" t="s">
        <v>143</v>
      </c>
      <c r="L4" s="148"/>
      <c r="M4" s="149"/>
      <c r="N4" s="149"/>
      <c r="O4" s="149"/>
      <c r="P4" s="149"/>
    </row>
    <row r="5" spans="1:21" ht="99" customHeight="1" x14ac:dyDescent="0.2">
      <c r="A5" s="174" t="s">
        <v>69</v>
      </c>
      <c r="B5" s="176" t="s">
        <v>70</v>
      </c>
      <c r="C5" s="33" t="s">
        <v>176</v>
      </c>
      <c r="D5" s="33" t="s">
        <v>71</v>
      </c>
      <c r="E5" s="33">
        <v>1</v>
      </c>
      <c r="F5" s="34">
        <v>45</v>
      </c>
      <c r="G5" s="100">
        <v>4830.46</v>
      </c>
      <c r="H5" s="116">
        <f>F5*G5</f>
        <v>217370.7</v>
      </c>
      <c r="I5" s="100">
        <v>34779.300000000003</v>
      </c>
      <c r="J5" s="116">
        <v>54150</v>
      </c>
      <c r="L5" s="148">
        <v>45</v>
      </c>
      <c r="M5" s="150">
        <v>4830.46</v>
      </c>
      <c r="N5" s="150">
        <f>M5*L5</f>
        <v>217370.7</v>
      </c>
      <c r="O5" s="100">
        <v>34779.300000000003</v>
      </c>
      <c r="P5" s="150">
        <f>SUM(N5:O5)</f>
        <v>252150</v>
      </c>
      <c r="Q5" s="150">
        <f>J5-P5</f>
        <v>-198000</v>
      </c>
      <c r="R5" s="165"/>
      <c r="S5" s="165"/>
    </row>
    <row r="6" spans="1:21" s="158" customFormat="1" ht="99" customHeight="1" x14ac:dyDescent="0.2">
      <c r="A6" s="175"/>
      <c r="B6" s="177"/>
      <c r="C6" s="33" t="s">
        <v>175</v>
      </c>
      <c r="D6" s="33" t="s">
        <v>177</v>
      </c>
      <c r="E6" s="33">
        <v>2</v>
      </c>
      <c r="F6" s="34">
        <v>9209</v>
      </c>
      <c r="G6" s="100">
        <f>H6/F6</f>
        <v>18.535091233837964</v>
      </c>
      <c r="H6" s="116">
        <f>J6/1.16</f>
        <v>170689.6551724138</v>
      </c>
      <c r="I6" s="100">
        <f>H6*0.16</f>
        <v>27310.344827586207</v>
      </c>
      <c r="J6" s="116">
        <v>198000</v>
      </c>
      <c r="K6" s="146"/>
      <c r="L6" s="148"/>
      <c r="M6" s="150"/>
      <c r="N6" s="150"/>
      <c r="O6" s="160"/>
      <c r="P6" s="150"/>
      <c r="Q6" s="150"/>
      <c r="R6" s="157"/>
      <c r="S6" s="157"/>
    </row>
    <row r="7" spans="1:21" ht="14.25" x14ac:dyDescent="0.2">
      <c r="A7" s="181" t="s">
        <v>148</v>
      </c>
      <c r="B7" s="182"/>
      <c r="C7" s="182"/>
      <c r="D7" s="182"/>
      <c r="E7" s="182"/>
      <c r="F7" s="183"/>
      <c r="G7" s="117">
        <f t="shared" ref="G7:I7" si="0">G5</f>
        <v>4830.46</v>
      </c>
      <c r="H7" s="117">
        <f t="shared" si="0"/>
        <v>217370.7</v>
      </c>
      <c r="I7" s="117">
        <f t="shared" si="0"/>
        <v>34779.300000000003</v>
      </c>
      <c r="J7" s="117">
        <f>J5+J6</f>
        <v>252150</v>
      </c>
      <c r="L7" s="148"/>
      <c r="M7" s="150"/>
      <c r="N7" s="117">
        <f t="shared" ref="N7:O7" si="1">N5</f>
        <v>217370.7</v>
      </c>
      <c r="O7" s="117">
        <f t="shared" si="1"/>
        <v>34779.300000000003</v>
      </c>
      <c r="P7" s="117">
        <f>P5</f>
        <v>252150</v>
      </c>
      <c r="Q7" s="150">
        <f>J7-P7</f>
        <v>0</v>
      </c>
    </row>
    <row r="8" spans="1:21" ht="51" customHeight="1" x14ac:dyDescent="0.2">
      <c r="A8" s="172" t="s">
        <v>72</v>
      </c>
      <c r="B8" s="176" t="s">
        <v>96</v>
      </c>
      <c r="C8" s="134" t="s">
        <v>158</v>
      </c>
      <c r="D8" s="33" t="s">
        <v>76</v>
      </c>
      <c r="E8" s="33">
        <v>3</v>
      </c>
      <c r="F8" s="34">
        <v>8</v>
      </c>
      <c r="G8" s="100">
        <f>H8/F8</f>
        <v>10000.000400000001</v>
      </c>
      <c r="H8" s="100">
        <v>80000.003200000006</v>
      </c>
      <c r="I8" s="100">
        <f>H8*16/100</f>
        <v>12800.000512000001</v>
      </c>
      <c r="J8" s="140">
        <f>H8+I8</f>
        <v>92800.003712000005</v>
      </c>
      <c r="L8" s="148">
        <v>8</v>
      </c>
      <c r="M8" s="150">
        <v>10000</v>
      </c>
      <c r="N8" s="150">
        <f t="shared" ref="N8:N22" si="2">M8*L8</f>
        <v>80000</v>
      </c>
      <c r="O8" s="150">
        <f t="shared" ref="O8:O22" si="3">N8*16%</f>
        <v>12800</v>
      </c>
      <c r="P8" s="150">
        <f t="shared" ref="P8:P36" si="4">SUM(N8:O8)</f>
        <v>92800</v>
      </c>
      <c r="Q8" s="150">
        <f>J8-P8</f>
        <v>3.7120000051800162E-3</v>
      </c>
      <c r="S8" s="151"/>
      <c r="U8" s="150">
        <v>92800</v>
      </c>
    </row>
    <row r="9" spans="1:21" s="40" customFormat="1" ht="48" x14ac:dyDescent="0.2">
      <c r="A9" s="173"/>
      <c r="B9" s="190"/>
      <c r="C9" s="39" t="s">
        <v>157</v>
      </c>
      <c r="D9" s="33" t="s">
        <v>76</v>
      </c>
      <c r="E9" s="33">
        <v>4</v>
      </c>
      <c r="F9" s="34">
        <v>6</v>
      </c>
      <c r="G9" s="100">
        <f>H9/F9</f>
        <v>1334</v>
      </c>
      <c r="H9" s="100">
        <v>8004</v>
      </c>
      <c r="I9" s="100">
        <f t="shared" ref="I9:I22" si="5">H9*16/100</f>
        <v>1280.6400000000001</v>
      </c>
      <c r="J9" s="140">
        <f t="shared" ref="J9:J22" si="6">H9+I9</f>
        <v>9284.64</v>
      </c>
      <c r="K9" s="146"/>
      <c r="L9" s="148">
        <v>6</v>
      </c>
      <c r="M9" s="150">
        <v>1334</v>
      </c>
      <c r="N9" s="150">
        <f t="shared" si="2"/>
        <v>8004</v>
      </c>
      <c r="O9" s="150">
        <f t="shared" si="3"/>
        <v>1280.6400000000001</v>
      </c>
      <c r="P9" s="150">
        <f t="shared" si="4"/>
        <v>9284.64</v>
      </c>
      <c r="Q9" s="150">
        <f t="shared" ref="Q9:Q37" si="7">J9-P9</f>
        <v>0</v>
      </c>
      <c r="U9" s="150">
        <v>9284.64</v>
      </c>
    </row>
    <row r="10" spans="1:21" s="40" customFormat="1" ht="54" customHeight="1" x14ac:dyDescent="0.2">
      <c r="A10" s="173"/>
      <c r="B10" s="190"/>
      <c r="C10" s="39" t="s">
        <v>87</v>
      </c>
      <c r="D10" s="33" t="s">
        <v>94</v>
      </c>
      <c r="E10" s="33">
        <v>5</v>
      </c>
      <c r="F10" s="34">
        <v>4</v>
      </c>
      <c r="G10" s="100">
        <f>H10/F10</f>
        <v>6249.9988000000003</v>
      </c>
      <c r="H10" s="100">
        <v>24999.995200000001</v>
      </c>
      <c r="I10" s="100">
        <f t="shared" si="5"/>
        <v>3999.9992320000001</v>
      </c>
      <c r="J10" s="140">
        <v>29000</v>
      </c>
      <c r="K10" s="146"/>
      <c r="L10" s="148">
        <v>4</v>
      </c>
      <c r="M10" s="150">
        <v>6250</v>
      </c>
      <c r="N10" s="150">
        <f t="shared" si="2"/>
        <v>25000</v>
      </c>
      <c r="O10" s="150">
        <f t="shared" si="3"/>
        <v>4000</v>
      </c>
      <c r="P10" s="152">
        <f t="shared" si="4"/>
        <v>29000</v>
      </c>
      <c r="Q10" s="150">
        <f t="shared" si="7"/>
        <v>0</v>
      </c>
      <c r="U10" s="150">
        <v>29000</v>
      </c>
    </row>
    <row r="11" spans="1:21" s="40" customFormat="1" ht="20.25" customHeight="1" x14ac:dyDescent="0.2">
      <c r="A11" s="173"/>
      <c r="B11" s="190"/>
      <c r="C11" s="134" t="s">
        <v>88</v>
      </c>
      <c r="D11" s="136" t="s">
        <v>76</v>
      </c>
      <c r="E11" s="136">
        <v>6</v>
      </c>
      <c r="F11" s="43">
        <v>2</v>
      </c>
      <c r="G11" s="118">
        <v>25046.92</v>
      </c>
      <c r="H11" s="118">
        <v>50093.85</v>
      </c>
      <c r="I11" s="118">
        <f t="shared" si="5"/>
        <v>8015.0159999999996</v>
      </c>
      <c r="J11" s="141">
        <v>58108.87</v>
      </c>
      <c r="K11" s="146"/>
      <c r="L11" s="148">
        <v>2</v>
      </c>
      <c r="M11" s="150">
        <v>25046.93</v>
      </c>
      <c r="N11" s="153">
        <v>50093.85</v>
      </c>
      <c r="O11" s="150">
        <f t="shared" si="3"/>
        <v>8015.0159999999996</v>
      </c>
      <c r="P11" s="150">
        <f t="shared" si="4"/>
        <v>58108.865999999995</v>
      </c>
      <c r="Q11" s="150">
        <f t="shared" si="7"/>
        <v>4.0000000080908649E-3</v>
      </c>
      <c r="U11" s="150">
        <v>58108.87</v>
      </c>
    </row>
    <row r="12" spans="1:21" s="40" customFormat="1" ht="20.25" customHeight="1" x14ac:dyDescent="0.2">
      <c r="A12" s="173"/>
      <c r="B12" s="190"/>
      <c r="C12" s="39" t="s">
        <v>146</v>
      </c>
      <c r="D12" s="33" t="s">
        <v>76</v>
      </c>
      <c r="E12" s="33">
        <v>7</v>
      </c>
      <c r="F12" s="34">
        <v>6</v>
      </c>
      <c r="G12" s="100">
        <f t="shared" ref="G12:G22" si="8">H12/F12</f>
        <v>1000</v>
      </c>
      <c r="H12" s="100">
        <v>6000</v>
      </c>
      <c r="I12" s="100">
        <f t="shared" si="5"/>
        <v>960</v>
      </c>
      <c r="J12" s="140">
        <f t="shared" si="6"/>
        <v>6960</v>
      </c>
      <c r="K12" s="146"/>
      <c r="L12" s="148">
        <v>6</v>
      </c>
      <c r="M12" s="150">
        <v>1000</v>
      </c>
      <c r="N12" s="150">
        <f t="shared" si="2"/>
        <v>6000</v>
      </c>
      <c r="O12" s="150">
        <f t="shared" si="3"/>
        <v>960</v>
      </c>
      <c r="P12" s="150">
        <f t="shared" si="4"/>
        <v>6960</v>
      </c>
      <c r="Q12" s="150">
        <f t="shared" si="7"/>
        <v>0</v>
      </c>
      <c r="U12" s="150">
        <v>6960</v>
      </c>
    </row>
    <row r="13" spans="1:21" s="40" customFormat="1" ht="20.25" customHeight="1" x14ac:dyDescent="0.2">
      <c r="A13" s="173"/>
      <c r="B13" s="190"/>
      <c r="C13" s="39" t="s">
        <v>89</v>
      </c>
      <c r="D13" s="33" t="s">
        <v>76</v>
      </c>
      <c r="E13" s="33">
        <v>8</v>
      </c>
      <c r="F13" s="34">
        <v>12</v>
      </c>
      <c r="G13" s="100">
        <f t="shared" si="8"/>
        <v>800</v>
      </c>
      <c r="H13" s="100">
        <v>9600</v>
      </c>
      <c r="I13" s="100">
        <f t="shared" si="5"/>
        <v>1536</v>
      </c>
      <c r="J13" s="140">
        <f t="shared" si="6"/>
        <v>11136</v>
      </c>
      <c r="K13" s="146"/>
      <c r="L13" s="148">
        <v>12</v>
      </c>
      <c r="M13" s="150">
        <v>800</v>
      </c>
      <c r="N13" s="150">
        <f t="shared" si="2"/>
        <v>9600</v>
      </c>
      <c r="O13" s="150">
        <f t="shared" si="3"/>
        <v>1536</v>
      </c>
      <c r="P13" s="150">
        <f t="shared" si="4"/>
        <v>11136</v>
      </c>
      <c r="Q13" s="150">
        <f t="shared" si="7"/>
        <v>0</v>
      </c>
      <c r="U13" s="150">
        <v>11136</v>
      </c>
    </row>
    <row r="14" spans="1:21" s="40" customFormat="1" ht="23.65" customHeight="1" x14ac:dyDescent="0.2">
      <c r="A14" s="173"/>
      <c r="B14" s="190"/>
      <c r="C14" s="39" t="s">
        <v>90</v>
      </c>
      <c r="D14" s="33" t="s">
        <v>76</v>
      </c>
      <c r="E14" s="136">
        <v>9</v>
      </c>
      <c r="F14" s="34">
        <v>1</v>
      </c>
      <c r="G14" s="100">
        <f t="shared" si="8"/>
        <v>3938.6000000000004</v>
      </c>
      <c r="H14" s="100">
        <v>3938.6000000000004</v>
      </c>
      <c r="I14" s="100">
        <f t="shared" si="5"/>
        <v>630.17600000000004</v>
      </c>
      <c r="J14" s="140">
        <f>H14+I14</f>
        <v>4568.7760000000007</v>
      </c>
      <c r="K14" s="146"/>
      <c r="L14" s="148">
        <v>1</v>
      </c>
      <c r="M14" s="150">
        <v>3938.61</v>
      </c>
      <c r="N14" s="150">
        <f>M14*L14</f>
        <v>3938.61</v>
      </c>
      <c r="O14" s="154">
        <v>630.16999999999996</v>
      </c>
      <c r="P14" s="150">
        <f t="shared" si="4"/>
        <v>4568.78</v>
      </c>
      <c r="Q14" s="150">
        <f t="shared" si="7"/>
        <v>-3.9999999989959178E-3</v>
      </c>
      <c r="U14" s="150">
        <v>4568.78</v>
      </c>
    </row>
    <row r="15" spans="1:21" s="40" customFormat="1" ht="51.6" customHeight="1" x14ac:dyDescent="0.2">
      <c r="A15" s="173"/>
      <c r="B15" s="190"/>
      <c r="C15" s="134" t="s">
        <v>156</v>
      </c>
      <c r="D15" s="33" t="s">
        <v>76</v>
      </c>
      <c r="E15" s="33">
        <v>10</v>
      </c>
      <c r="F15" s="34">
        <v>7</v>
      </c>
      <c r="G15" s="100">
        <f t="shared" si="8"/>
        <v>10510.58</v>
      </c>
      <c r="H15" s="100">
        <v>73574.06</v>
      </c>
      <c r="I15" s="100">
        <f t="shared" si="5"/>
        <v>11771.8496</v>
      </c>
      <c r="J15" s="141">
        <f>H15+I15</f>
        <v>85345.909599999999</v>
      </c>
      <c r="K15" s="146"/>
      <c r="L15" s="148">
        <v>7</v>
      </c>
      <c r="M15" s="150">
        <v>10510.58</v>
      </c>
      <c r="N15" s="150">
        <f t="shared" si="2"/>
        <v>73574.06</v>
      </c>
      <c r="O15" s="150">
        <f t="shared" si="3"/>
        <v>11771.8496</v>
      </c>
      <c r="P15" s="150">
        <f t="shared" si="4"/>
        <v>85345.909599999999</v>
      </c>
      <c r="Q15" s="150">
        <f t="shared" si="7"/>
        <v>0</v>
      </c>
      <c r="U15" s="150">
        <v>85345.91</v>
      </c>
    </row>
    <row r="16" spans="1:21" s="40" customFormat="1" ht="29.25" customHeight="1" x14ac:dyDescent="0.2">
      <c r="A16" s="173"/>
      <c r="B16" s="190"/>
      <c r="C16" s="39" t="s">
        <v>91</v>
      </c>
      <c r="D16" s="33" t="s">
        <v>95</v>
      </c>
      <c r="E16" s="33">
        <v>11</v>
      </c>
      <c r="F16" s="34">
        <v>96</v>
      </c>
      <c r="G16" s="100">
        <f t="shared" si="8"/>
        <v>199.99999999999957</v>
      </c>
      <c r="H16" s="100">
        <v>19199.99999999996</v>
      </c>
      <c r="I16" s="100">
        <f t="shared" si="5"/>
        <v>3071.9999999999936</v>
      </c>
      <c r="J16" s="142">
        <f t="shared" si="6"/>
        <v>22271.999999999953</v>
      </c>
      <c r="K16" s="146"/>
      <c r="L16" s="148">
        <v>96</v>
      </c>
      <c r="M16" s="150">
        <v>199.99999999999957</v>
      </c>
      <c r="N16" s="150">
        <f t="shared" si="2"/>
        <v>19199.99999999996</v>
      </c>
      <c r="O16" s="150">
        <f t="shared" si="3"/>
        <v>3071.9999999999936</v>
      </c>
      <c r="P16" s="150">
        <f t="shared" si="4"/>
        <v>22271.999999999953</v>
      </c>
      <c r="Q16" s="150">
        <f t="shared" si="7"/>
        <v>0</v>
      </c>
      <c r="U16" s="150">
        <v>22271.999999999953</v>
      </c>
    </row>
    <row r="17" spans="1:21" ht="36" x14ac:dyDescent="0.2">
      <c r="A17" s="173"/>
      <c r="B17" s="190"/>
      <c r="C17" s="39" t="s">
        <v>92</v>
      </c>
      <c r="D17" s="33" t="s">
        <v>79</v>
      </c>
      <c r="E17" s="136">
        <v>12</v>
      </c>
      <c r="F17" s="34">
        <v>3</v>
      </c>
      <c r="G17" s="100">
        <f t="shared" si="8"/>
        <v>8600.0000000000018</v>
      </c>
      <c r="H17" s="100">
        <v>25800.000000000004</v>
      </c>
      <c r="I17" s="100">
        <f t="shared" si="5"/>
        <v>4128.0000000000009</v>
      </c>
      <c r="J17" s="142">
        <f>H17+I17</f>
        <v>29928.000000000004</v>
      </c>
      <c r="L17" s="148">
        <v>3</v>
      </c>
      <c r="M17" s="150">
        <v>8600.0000000000018</v>
      </c>
      <c r="N17" s="150">
        <f t="shared" si="2"/>
        <v>25800.000000000007</v>
      </c>
      <c r="O17" s="150">
        <f t="shared" si="3"/>
        <v>4128.0000000000009</v>
      </c>
      <c r="P17" s="150">
        <f t="shared" si="4"/>
        <v>29928.000000000007</v>
      </c>
      <c r="Q17" s="150">
        <f t="shared" si="7"/>
        <v>0</v>
      </c>
      <c r="U17" s="150">
        <v>29928.000000000007</v>
      </c>
    </row>
    <row r="18" spans="1:21" ht="37.5" customHeight="1" x14ac:dyDescent="0.2">
      <c r="A18" s="173"/>
      <c r="B18" s="190"/>
      <c r="C18" s="39" t="s">
        <v>116</v>
      </c>
      <c r="D18" s="33" t="s">
        <v>79</v>
      </c>
      <c r="E18" s="33">
        <v>13</v>
      </c>
      <c r="F18" s="43">
        <v>6</v>
      </c>
      <c r="G18" s="100">
        <f t="shared" si="8"/>
        <v>1931.3600000000004</v>
      </c>
      <c r="H18" s="118">
        <v>11588.160000000002</v>
      </c>
      <c r="I18" s="100">
        <f t="shared" si="5"/>
        <v>1854.1056000000003</v>
      </c>
      <c r="J18" s="142">
        <f>H18+I18</f>
        <v>13442.265600000002</v>
      </c>
      <c r="L18" s="148">
        <v>6</v>
      </c>
      <c r="M18" s="150">
        <v>1931.3600000000004</v>
      </c>
      <c r="N18" s="150">
        <f t="shared" si="2"/>
        <v>11588.160000000002</v>
      </c>
      <c r="O18" s="150">
        <f t="shared" si="3"/>
        <v>1854.1056000000003</v>
      </c>
      <c r="P18" s="150">
        <f t="shared" si="4"/>
        <v>13442.265600000002</v>
      </c>
      <c r="Q18" s="150">
        <f t="shared" si="7"/>
        <v>0</v>
      </c>
      <c r="U18" s="150">
        <v>13442.27</v>
      </c>
    </row>
    <row r="19" spans="1:21" s="67" customFormat="1" ht="34.5" customHeight="1" x14ac:dyDescent="0.2">
      <c r="A19" s="173"/>
      <c r="B19" s="190"/>
      <c r="C19" s="39" t="s">
        <v>159</v>
      </c>
      <c r="D19" s="33" t="s">
        <v>117</v>
      </c>
      <c r="E19" s="33">
        <v>14</v>
      </c>
      <c r="F19" s="43">
        <v>2</v>
      </c>
      <c r="G19" s="100">
        <f t="shared" si="8"/>
        <v>18691.18</v>
      </c>
      <c r="H19" s="118">
        <v>37382.36</v>
      </c>
      <c r="I19" s="100">
        <f t="shared" si="5"/>
        <v>5981.1776</v>
      </c>
      <c r="J19" s="142">
        <f>H19+I19</f>
        <v>43363.537600000003</v>
      </c>
      <c r="K19" s="146"/>
      <c r="L19" s="148">
        <v>2</v>
      </c>
      <c r="M19" s="150">
        <v>18691.18</v>
      </c>
      <c r="N19" s="150">
        <f t="shared" si="2"/>
        <v>37382.36</v>
      </c>
      <c r="O19" s="150">
        <f t="shared" si="3"/>
        <v>5981.1776</v>
      </c>
      <c r="P19" s="150">
        <f t="shared" si="4"/>
        <v>43363.537600000003</v>
      </c>
      <c r="Q19" s="150">
        <f t="shared" si="7"/>
        <v>0</v>
      </c>
      <c r="U19" s="150">
        <v>43363.54</v>
      </c>
    </row>
    <row r="20" spans="1:21" s="40" customFormat="1" ht="48" x14ac:dyDescent="0.2">
      <c r="A20" s="173"/>
      <c r="B20" s="190"/>
      <c r="C20" s="39" t="s">
        <v>160</v>
      </c>
      <c r="D20" s="33" t="s">
        <v>76</v>
      </c>
      <c r="E20" s="136">
        <v>15</v>
      </c>
      <c r="F20" s="43">
        <v>1</v>
      </c>
      <c r="G20" s="100">
        <f t="shared" si="8"/>
        <v>80000.000000000015</v>
      </c>
      <c r="H20" s="118">
        <v>80000.000000000015</v>
      </c>
      <c r="I20" s="100">
        <f t="shared" si="5"/>
        <v>12800.000000000002</v>
      </c>
      <c r="J20" s="142">
        <f t="shared" si="6"/>
        <v>92800.000000000015</v>
      </c>
      <c r="K20" s="146"/>
      <c r="L20" s="148">
        <v>1</v>
      </c>
      <c r="M20" s="150">
        <v>80000.000000000015</v>
      </c>
      <c r="N20" s="150">
        <f t="shared" si="2"/>
        <v>80000.000000000015</v>
      </c>
      <c r="O20" s="150">
        <f t="shared" si="3"/>
        <v>12800.000000000002</v>
      </c>
      <c r="P20" s="150">
        <f t="shared" si="4"/>
        <v>92800.000000000015</v>
      </c>
      <c r="Q20" s="150">
        <f t="shared" si="7"/>
        <v>0</v>
      </c>
      <c r="U20" s="150">
        <v>92800.000000000015</v>
      </c>
    </row>
    <row r="21" spans="1:21" ht="36.75" customHeight="1" x14ac:dyDescent="0.2">
      <c r="A21" s="173"/>
      <c r="B21" s="190"/>
      <c r="C21" s="39" t="s">
        <v>93</v>
      </c>
      <c r="D21" s="33" t="s">
        <v>76</v>
      </c>
      <c r="E21" s="33">
        <v>16</v>
      </c>
      <c r="F21" s="34">
        <v>1</v>
      </c>
      <c r="G21" s="100">
        <f t="shared" si="8"/>
        <v>65000.000000000007</v>
      </c>
      <c r="H21" s="100">
        <v>65000.000000000007</v>
      </c>
      <c r="I21" s="100">
        <f t="shared" si="5"/>
        <v>10400.000000000002</v>
      </c>
      <c r="J21" s="142">
        <f t="shared" si="6"/>
        <v>75400.000000000015</v>
      </c>
      <c r="L21" s="148">
        <v>1</v>
      </c>
      <c r="M21" s="150">
        <v>65000.000000000007</v>
      </c>
      <c r="N21" s="150">
        <f t="shared" si="2"/>
        <v>65000.000000000007</v>
      </c>
      <c r="O21" s="150">
        <f t="shared" si="3"/>
        <v>10400.000000000002</v>
      </c>
      <c r="P21" s="150">
        <f t="shared" si="4"/>
        <v>75400.000000000015</v>
      </c>
      <c r="Q21" s="150">
        <f t="shared" si="7"/>
        <v>0</v>
      </c>
      <c r="U21" s="150">
        <v>75400.000000000015</v>
      </c>
    </row>
    <row r="22" spans="1:21" s="40" customFormat="1" ht="48" customHeight="1" x14ac:dyDescent="0.2">
      <c r="A22" s="173"/>
      <c r="B22" s="191"/>
      <c r="C22" s="39" t="s">
        <v>161</v>
      </c>
      <c r="D22" s="33" t="s">
        <v>76</v>
      </c>
      <c r="E22" s="33">
        <v>17</v>
      </c>
      <c r="F22" s="34">
        <v>10</v>
      </c>
      <c r="G22" s="100">
        <f t="shared" si="8"/>
        <v>2000.0000000000005</v>
      </c>
      <c r="H22" s="100">
        <v>20000.000000000004</v>
      </c>
      <c r="I22" s="100">
        <f t="shared" si="5"/>
        <v>3200.0000000000005</v>
      </c>
      <c r="J22" s="142">
        <f t="shared" si="6"/>
        <v>23200.000000000004</v>
      </c>
      <c r="K22" s="146"/>
      <c r="L22" s="148">
        <v>10</v>
      </c>
      <c r="M22" s="150">
        <v>2000.0000000000005</v>
      </c>
      <c r="N22" s="150">
        <f t="shared" si="2"/>
        <v>20000.000000000004</v>
      </c>
      <c r="O22" s="150">
        <f t="shared" si="3"/>
        <v>3200.0000000000005</v>
      </c>
      <c r="P22" s="150">
        <f t="shared" si="4"/>
        <v>23200.000000000004</v>
      </c>
      <c r="Q22" s="150">
        <f t="shared" si="7"/>
        <v>0</v>
      </c>
      <c r="U22" s="150">
        <v>23200.000000000004</v>
      </c>
    </row>
    <row r="23" spans="1:21" ht="14.25" x14ac:dyDescent="0.2">
      <c r="A23" s="184" t="s">
        <v>147</v>
      </c>
      <c r="B23" s="185"/>
      <c r="C23" s="185"/>
      <c r="D23" s="185"/>
      <c r="E23" s="185"/>
      <c r="F23" s="186"/>
      <c r="G23" s="117">
        <f t="shared" ref="G23:H23" si="9">SUM(G8:G22)</f>
        <v>235302.63920000003</v>
      </c>
      <c r="H23" s="117">
        <f t="shared" si="9"/>
        <v>515181.02839999995</v>
      </c>
      <c r="I23" s="117">
        <f>SUM(I8:I22)</f>
        <v>82428.964544000002</v>
      </c>
      <c r="J23" s="117">
        <f>SUM(J8:J22)</f>
        <v>597610.00251199992</v>
      </c>
      <c r="L23" s="148"/>
      <c r="M23" s="150"/>
      <c r="N23" s="117">
        <f t="shared" ref="N23" si="10">SUM(N8:N22)</f>
        <v>515181.03999999992</v>
      </c>
      <c r="O23" s="117">
        <f>SUM(O8:O22)</f>
        <v>82428.958799999993</v>
      </c>
      <c r="P23" s="117">
        <f>SUM(P8:P22)</f>
        <v>597609.99879999994</v>
      </c>
      <c r="Q23" s="150">
        <f t="shared" si="7"/>
        <v>3.7119999760761857E-3</v>
      </c>
      <c r="U23" s="150">
        <f>SUM(U8:U22)</f>
        <v>597610.01</v>
      </c>
    </row>
    <row r="24" spans="1:21" ht="49.5" customHeight="1" x14ac:dyDescent="0.2">
      <c r="A24" s="168" t="s">
        <v>75</v>
      </c>
      <c r="B24" s="170" t="s">
        <v>74</v>
      </c>
      <c r="C24" s="37" t="s">
        <v>85</v>
      </c>
      <c r="D24" s="97" t="s">
        <v>136</v>
      </c>
      <c r="E24" s="97">
        <v>18</v>
      </c>
      <c r="F24" s="36">
        <v>1</v>
      </c>
      <c r="G24" s="119">
        <f>H24/F24</f>
        <v>15000</v>
      </c>
      <c r="H24" s="119">
        <v>15000</v>
      </c>
      <c r="I24" s="119">
        <f>H24*16/100</f>
        <v>2400</v>
      </c>
      <c r="J24" s="140">
        <f>H24+I24</f>
        <v>17400</v>
      </c>
      <c r="L24" s="148">
        <v>1</v>
      </c>
      <c r="M24" s="150">
        <v>15000</v>
      </c>
      <c r="N24" s="150">
        <f t="shared" ref="N24:N26" si="11">M24*L24</f>
        <v>15000</v>
      </c>
      <c r="O24" s="150">
        <f t="shared" ref="O24:O26" si="12">N24*16%</f>
        <v>2400</v>
      </c>
      <c r="P24" s="150">
        <f t="shared" si="4"/>
        <v>17400</v>
      </c>
      <c r="Q24" s="150">
        <f t="shared" si="7"/>
        <v>0</v>
      </c>
      <c r="U24" s="150">
        <v>17400</v>
      </c>
    </row>
    <row r="25" spans="1:21" ht="93.75" customHeight="1" x14ac:dyDescent="0.2">
      <c r="A25" s="169"/>
      <c r="B25" s="171"/>
      <c r="C25" s="128" t="s">
        <v>137</v>
      </c>
      <c r="D25" s="97" t="s">
        <v>154</v>
      </c>
      <c r="E25" s="97">
        <v>19</v>
      </c>
      <c r="F25" s="36">
        <v>3</v>
      </c>
      <c r="G25" s="119">
        <f t="shared" ref="G25:G26" si="13">H25/F25</f>
        <v>5000</v>
      </c>
      <c r="H25" s="119">
        <v>15000</v>
      </c>
      <c r="I25" s="119">
        <f t="shared" ref="I25:I26" si="14">H25*16/100</f>
        <v>2400</v>
      </c>
      <c r="J25" s="140">
        <f t="shared" ref="J25:J26" si="15">H25+I25</f>
        <v>17400</v>
      </c>
      <c r="L25" s="148">
        <v>3</v>
      </c>
      <c r="M25" s="150">
        <v>5000</v>
      </c>
      <c r="N25" s="150">
        <f t="shared" si="11"/>
        <v>15000</v>
      </c>
      <c r="O25" s="150">
        <f t="shared" si="12"/>
        <v>2400</v>
      </c>
      <c r="P25" s="150">
        <f t="shared" si="4"/>
        <v>17400</v>
      </c>
      <c r="Q25" s="150">
        <f t="shared" si="7"/>
        <v>0</v>
      </c>
      <c r="U25" s="150">
        <v>17400</v>
      </c>
    </row>
    <row r="26" spans="1:21" s="35" customFormat="1" ht="76.150000000000006" customHeight="1" x14ac:dyDescent="0.2">
      <c r="A26" s="169"/>
      <c r="B26" s="171"/>
      <c r="C26" s="128" t="s">
        <v>155</v>
      </c>
      <c r="D26" s="97" t="s">
        <v>79</v>
      </c>
      <c r="E26" s="97">
        <v>20</v>
      </c>
      <c r="F26" s="36">
        <v>2</v>
      </c>
      <c r="G26" s="119">
        <f t="shared" si="13"/>
        <v>7500</v>
      </c>
      <c r="H26" s="119">
        <v>15000</v>
      </c>
      <c r="I26" s="119">
        <f t="shared" si="14"/>
        <v>2400</v>
      </c>
      <c r="J26" s="140">
        <f t="shared" si="15"/>
        <v>17400</v>
      </c>
      <c r="K26" s="146"/>
      <c r="L26" s="148">
        <v>2</v>
      </c>
      <c r="M26" s="150">
        <v>7500</v>
      </c>
      <c r="N26" s="150">
        <f t="shared" si="11"/>
        <v>15000</v>
      </c>
      <c r="O26" s="150">
        <f t="shared" si="12"/>
        <v>2400</v>
      </c>
      <c r="P26" s="150">
        <f t="shared" si="4"/>
        <v>17400</v>
      </c>
      <c r="Q26" s="150">
        <f t="shared" si="7"/>
        <v>0</v>
      </c>
      <c r="U26" s="150">
        <v>17400</v>
      </c>
    </row>
    <row r="27" spans="1:21" ht="15.75" customHeight="1" x14ac:dyDescent="0.2">
      <c r="A27" s="184" t="s">
        <v>149</v>
      </c>
      <c r="B27" s="185"/>
      <c r="C27" s="185"/>
      <c r="D27" s="185"/>
      <c r="E27" s="185"/>
      <c r="F27" s="186"/>
      <c r="G27" s="120">
        <f t="shared" ref="G27:I27" si="16">SUM(G24:G26)</f>
        <v>27500</v>
      </c>
      <c r="H27" s="120">
        <f t="shared" si="16"/>
        <v>45000</v>
      </c>
      <c r="I27" s="120">
        <f t="shared" si="16"/>
        <v>7200</v>
      </c>
      <c r="J27" s="120">
        <f>SUM(J24:J26)</f>
        <v>52200</v>
      </c>
      <c r="L27" s="148"/>
      <c r="M27" s="150"/>
      <c r="N27" s="120">
        <f t="shared" ref="N27:O27" si="17">SUM(N24:N26)</f>
        <v>45000</v>
      </c>
      <c r="O27" s="120">
        <f t="shared" si="17"/>
        <v>7200</v>
      </c>
      <c r="P27" s="120">
        <f>SUM(P24:P26)</f>
        <v>52200</v>
      </c>
      <c r="Q27" s="150">
        <f t="shared" si="7"/>
        <v>0</v>
      </c>
      <c r="U27" s="150">
        <v>52200</v>
      </c>
    </row>
    <row r="28" spans="1:21" ht="58.5" customHeight="1" x14ac:dyDescent="0.2">
      <c r="A28" s="144" t="s">
        <v>166</v>
      </c>
      <c r="B28" s="110" t="s">
        <v>168</v>
      </c>
      <c r="C28" s="37" t="s">
        <v>86</v>
      </c>
      <c r="D28" s="33" t="s">
        <v>77</v>
      </c>
      <c r="E28" s="238">
        <v>21</v>
      </c>
      <c r="F28" s="36">
        <v>6</v>
      </c>
      <c r="G28" s="119">
        <f>H28/F28</f>
        <v>1500</v>
      </c>
      <c r="H28" s="119">
        <v>9000</v>
      </c>
      <c r="I28" s="119">
        <f>H28*16/100</f>
        <v>1440</v>
      </c>
      <c r="J28" s="116">
        <f>H28+I28</f>
        <v>10440</v>
      </c>
      <c r="L28" s="148">
        <v>6</v>
      </c>
      <c r="M28" s="150">
        <v>1500</v>
      </c>
      <c r="N28" s="150">
        <f>M28*L28</f>
        <v>9000</v>
      </c>
      <c r="O28" s="150">
        <f>N28*16%</f>
        <v>1440</v>
      </c>
      <c r="P28" s="150">
        <f t="shared" si="4"/>
        <v>10440</v>
      </c>
      <c r="Q28" s="150">
        <f t="shared" si="7"/>
        <v>0</v>
      </c>
      <c r="U28" s="150">
        <v>10440</v>
      </c>
    </row>
    <row r="29" spans="1:21" ht="15.75" customHeight="1" x14ac:dyDescent="0.2">
      <c r="A29" s="194" t="s">
        <v>150</v>
      </c>
      <c r="B29" s="195"/>
      <c r="C29" s="195"/>
      <c r="D29" s="195"/>
      <c r="E29" s="195"/>
      <c r="F29" s="196"/>
      <c r="G29" s="121">
        <f>SUM(G28:G28)</f>
        <v>1500</v>
      </c>
      <c r="H29" s="121">
        <f>SUM(H28:H28)</f>
        <v>9000</v>
      </c>
      <c r="I29" s="121">
        <f>SUM(I28:I28)</f>
        <v>1440</v>
      </c>
      <c r="J29" s="121">
        <f>SUM(J28:J28)</f>
        <v>10440</v>
      </c>
      <c r="L29" s="148"/>
      <c r="M29" s="150"/>
      <c r="N29" s="121">
        <f>SUM(N28:N28)</f>
        <v>9000</v>
      </c>
      <c r="O29" s="121">
        <f>SUM(O28:O28)</f>
        <v>1440</v>
      </c>
      <c r="P29" s="121">
        <f>SUM(P28:P28)</f>
        <v>10440</v>
      </c>
      <c r="Q29" s="150">
        <f t="shared" si="7"/>
        <v>0</v>
      </c>
      <c r="U29" s="150">
        <v>10440</v>
      </c>
    </row>
    <row r="30" spans="1:21" ht="52.9" customHeight="1" x14ac:dyDescent="0.2">
      <c r="A30" s="188" t="s">
        <v>73</v>
      </c>
      <c r="B30" s="187" t="s">
        <v>84</v>
      </c>
      <c r="C30" s="161" t="s">
        <v>174</v>
      </c>
      <c r="D30" s="97" t="s">
        <v>154</v>
      </c>
      <c r="E30" s="97">
        <v>22</v>
      </c>
      <c r="F30" s="38">
        <v>1</v>
      </c>
      <c r="G30" s="162">
        <f>H30/F30</f>
        <v>5000</v>
      </c>
      <c r="H30" s="122">
        <v>5000</v>
      </c>
      <c r="I30" s="122">
        <f>H30*16/100</f>
        <v>800</v>
      </c>
      <c r="J30" s="116">
        <f>H30+I30</f>
        <v>5800</v>
      </c>
      <c r="L30" s="148">
        <v>10</v>
      </c>
      <c r="M30" s="150">
        <v>500</v>
      </c>
      <c r="N30" s="150">
        <f t="shared" ref="N30:N32" si="18">M30*L30</f>
        <v>5000</v>
      </c>
      <c r="O30" s="150">
        <f t="shared" ref="O30:O32" si="19">N30*16%</f>
        <v>800</v>
      </c>
      <c r="P30" s="150">
        <f t="shared" si="4"/>
        <v>5800</v>
      </c>
      <c r="Q30" s="150">
        <f t="shared" si="7"/>
        <v>0</v>
      </c>
      <c r="U30" s="150">
        <v>5800</v>
      </c>
    </row>
    <row r="31" spans="1:21" s="35" customFormat="1" ht="61.9" customHeight="1" x14ac:dyDescent="0.2">
      <c r="A31" s="189"/>
      <c r="B31" s="187"/>
      <c r="C31" s="161" t="s">
        <v>173</v>
      </c>
      <c r="D31" s="97" t="s">
        <v>154</v>
      </c>
      <c r="E31" s="97">
        <v>23</v>
      </c>
      <c r="F31" s="38">
        <v>1</v>
      </c>
      <c r="G31" s="162">
        <f t="shared" ref="G31:G32" si="20">H31/F31</f>
        <v>5000.0000000000009</v>
      </c>
      <c r="H31" s="122">
        <v>5000.0000000000009</v>
      </c>
      <c r="I31" s="122">
        <f t="shared" ref="I31:I32" si="21">H31*16/100</f>
        <v>800.00000000000011</v>
      </c>
      <c r="J31" s="116">
        <f t="shared" ref="J31" si="22">H31+I31</f>
        <v>5800.0000000000009</v>
      </c>
      <c r="K31" s="146"/>
      <c r="L31" s="148">
        <v>10</v>
      </c>
      <c r="M31" s="150">
        <v>500.00000000000011</v>
      </c>
      <c r="N31" s="150">
        <f t="shared" si="18"/>
        <v>5000.0000000000009</v>
      </c>
      <c r="O31" s="150">
        <f t="shared" si="19"/>
        <v>800.00000000000011</v>
      </c>
      <c r="P31" s="150">
        <f t="shared" si="4"/>
        <v>5800.0000000000009</v>
      </c>
      <c r="Q31" s="150">
        <f t="shared" si="7"/>
        <v>0</v>
      </c>
      <c r="U31" s="150">
        <v>5800.0000000000009</v>
      </c>
    </row>
    <row r="32" spans="1:21" s="35" customFormat="1" ht="76.900000000000006" customHeight="1" x14ac:dyDescent="0.2">
      <c r="A32" s="189"/>
      <c r="B32" s="159" t="s">
        <v>83</v>
      </c>
      <c r="C32" s="159" t="s">
        <v>172</v>
      </c>
      <c r="D32" s="96" t="s">
        <v>79</v>
      </c>
      <c r="E32" s="96">
        <v>24</v>
      </c>
      <c r="F32" s="38">
        <v>1</v>
      </c>
      <c r="G32" s="162">
        <f t="shared" si="20"/>
        <v>5000.0000000000009</v>
      </c>
      <c r="H32" s="122">
        <v>5000.0000000000009</v>
      </c>
      <c r="I32" s="122">
        <f t="shared" si="21"/>
        <v>800.00000000000011</v>
      </c>
      <c r="J32" s="116">
        <f>H32+I32</f>
        <v>5800.0000000000009</v>
      </c>
      <c r="K32" s="146"/>
      <c r="L32" s="148">
        <v>1</v>
      </c>
      <c r="M32" s="150">
        <v>5000.0000000000009</v>
      </c>
      <c r="N32" s="150">
        <f t="shared" si="18"/>
        <v>5000.0000000000009</v>
      </c>
      <c r="O32" s="150">
        <f t="shared" si="19"/>
        <v>800.00000000000011</v>
      </c>
      <c r="P32" s="150">
        <f t="shared" si="4"/>
        <v>5800.0000000000009</v>
      </c>
      <c r="Q32" s="150">
        <f t="shared" si="7"/>
        <v>0</v>
      </c>
      <c r="U32" s="150">
        <v>5800.0000000000009</v>
      </c>
    </row>
    <row r="33" spans="1:17" ht="15.75" customHeight="1" x14ac:dyDescent="0.2">
      <c r="A33" s="197" t="s">
        <v>151</v>
      </c>
      <c r="B33" s="197"/>
      <c r="C33" s="197"/>
      <c r="D33" s="197"/>
      <c r="E33" s="197"/>
      <c r="F33" s="197"/>
      <c r="G33" s="163">
        <f t="shared" ref="G33:I33" si="23">SUM(G30:G32)</f>
        <v>15000</v>
      </c>
      <c r="H33" s="120">
        <f t="shared" si="23"/>
        <v>15000</v>
      </c>
      <c r="I33" s="120">
        <f t="shared" si="23"/>
        <v>2400</v>
      </c>
      <c r="J33" s="120">
        <f>SUM(J30:J32)</f>
        <v>17400</v>
      </c>
      <c r="L33" s="148"/>
      <c r="M33" s="150"/>
      <c r="N33" s="121">
        <f>SUM(N30:N32)</f>
        <v>15000</v>
      </c>
      <c r="O33" s="121">
        <f t="shared" ref="O33:P33" si="24">SUM(O30:O32)</f>
        <v>2400</v>
      </c>
      <c r="P33" s="121">
        <f t="shared" si="24"/>
        <v>17400</v>
      </c>
      <c r="Q33" s="150">
        <f t="shared" si="7"/>
        <v>0</v>
      </c>
    </row>
    <row r="34" spans="1:17" ht="101.45" customHeight="1" x14ac:dyDescent="0.2">
      <c r="A34" s="192" t="s">
        <v>167</v>
      </c>
      <c r="B34" s="187" t="s">
        <v>80</v>
      </c>
      <c r="C34" s="42" t="s">
        <v>169</v>
      </c>
      <c r="D34" s="135" t="s">
        <v>81</v>
      </c>
      <c r="E34" s="136">
        <v>25</v>
      </c>
      <c r="F34" s="43">
        <v>1</v>
      </c>
      <c r="G34" s="118">
        <f>H34/F34</f>
        <v>40000</v>
      </c>
      <c r="H34" s="118">
        <v>40000</v>
      </c>
      <c r="I34" s="118">
        <f>H34*16/100</f>
        <v>6400</v>
      </c>
      <c r="J34" s="123">
        <f t="shared" ref="J34:J36" si="25">H34+I34</f>
        <v>46400</v>
      </c>
      <c r="L34" s="148">
        <v>1</v>
      </c>
      <c r="M34" s="150">
        <v>40000</v>
      </c>
      <c r="N34" s="150">
        <f t="shared" ref="N34:N36" si="26">M34*L34</f>
        <v>40000</v>
      </c>
      <c r="O34" s="150">
        <f t="shared" ref="O34:O36" si="27">N34*16%</f>
        <v>6400</v>
      </c>
      <c r="P34" s="150">
        <f t="shared" si="4"/>
        <v>46400</v>
      </c>
      <c r="Q34" s="150">
        <f t="shared" si="7"/>
        <v>0</v>
      </c>
    </row>
    <row r="35" spans="1:17" ht="112.15" customHeight="1" x14ac:dyDescent="0.2">
      <c r="A35" s="193"/>
      <c r="B35" s="187"/>
      <c r="C35" s="42" t="s">
        <v>170</v>
      </c>
      <c r="D35" s="136" t="s">
        <v>171</v>
      </c>
      <c r="E35" s="136">
        <v>26</v>
      </c>
      <c r="F35" s="43">
        <v>3</v>
      </c>
      <c r="G35" s="118">
        <f t="shared" ref="G35:G36" si="28">H35/F35</f>
        <v>15000</v>
      </c>
      <c r="H35" s="118">
        <v>45000</v>
      </c>
      <c r="I35" s="118">
        <f t="shared" ref="I35:I36" si="29">H35*16/100</f>
        <v>7200</v>
      </c>
      <c r="J35" s="123">
        <f t="shared" si="25"/>
        <v>52200</v>
      </c>
      <c r="L35" s="148">
        <v>3</v>
      </c>
      <c r="M35" s="150">
        <v>15000</v>
      </c>
      <c r="N35" s="150">
        <f t="shared" si="26"/>
        <v>45000</v>
      </c>
      <c r="O35" s="150">
        <f t="shared" si="27"/>
        <v>7200</v>
      </c>
      <c r="P35" s="150">
        <f t="shared" si="4"/>
        <v>52200</v>
      </c>
      <c r="Q35" s="150">
        <f t="shared" si="7"/>
        <v>0</v>
      </c>
    </row>
    <row r="36" spans="1:17" ht="42" customHeight="1" x14ac:dyDescent="0.2">
      <c r="A36" s="193"/>
      <c r="B36" s="111" t="s">
        <v>78</v>
      </c>
      <c r="C36" s="87" t="s">
        <v>82</v>
      </c>
      <c r="D36" s="97" t="s">
        <v>138</v>
      </c>
      <c r="E36" s="97">
        <v>27</v>
      </c>
      <c r="F36" s="97">
        <v>1</v>
      </c>
      <c r="G36" s="122">
        <f t="shared" si="28"/>
        <v>10000</v>
      </c>
      <c r="H36" s="124">
        <v>10000</v>
      </c>
      <c r="I36" s="122">
        <f t="shared" si="29"/>
        <v>1600</v>
      </c>
      <c r="J36" s="123">
        <f t="shared" si="25"/>
        <v>11600</v>
      </c>
      <c r="L36" s="148">
        <v>1</v>
      </c>
      <c r="M36" s="150">
        <v>10000</v>
      </c>
      <c r="N36" s="150">
        <f t="shared" si="26"/>
        <v>10000</v>
      </c>
      <c r="O36" s="150">
        <f t="shared" si="27"/>
        <v>1600</v>
      </c>
      <c r="P36" s="150">
        <f t="shared" si="4"/>
        <v>11600</v>
      </c>
      <c r="Q36" s="150">
        <f t="shared" si="7"/>
        <v>0</v>
      </c>
    </row>
    <row r="37" spans="1:17" ht="15.75" customHeight="1" x14ac:dyDescent="0.2">
      <c r="A37" s="178" t="s">
        <v>152</v>
      </c>
      <c r="B37" s="179"/>
      <c r="C37" s="179"/>
      <c r="D37" s="179"/>
      <c r="E37" s="179"/>
      <c r="F37" s="180"/>
      <c r="G37" s="120">
        <f>SUM(G34:G36)</f>
        <v>65000</v>
      </c>
      <c r="H37" s="120">
        <f>SUM(H34:H36)</f>
        <v>95000</v>
      </c>
      <c r="I37" s="120">
        <f>SUM(I34:I36)</f>
        <v>15200</v>
      </c>
      <c r="J37" s="120">
        <f>SUM(J34:J36)</f>
        <v>110200</v>
      </c>
      <c r="M37" s="143"/>
      <c r="N37" s="120">
        <f>SUM(N34:N36)</f>
        <v>95000</v>
      </c>
      <c r="O37" s="120">
        <f>SUM(O34:O36)</f>
        <v>15200</v>
      </c>
      <c r="P37" s="120">
        <f>SUM(P34:P36)</f>
        <v>110200</v>
      </c>
      <c r="Q37" s="150">
        <f t="shared" si="7"/>
        <v>0</v>
      </c>
    </row>
    <row r="38" spans="1:17" ht="15.75" customHeight="1" x14ac:dyDescent="0.2">
      <c r="B38" s="130"/>
      <c r="C38" s="130"/>
      <c r="D38" s="130"/>
      <c r="E38" s="130"/>
      <c r="F38" s="129" t="s">
        <v>7</v>
      </c>
      <c r="G38" s="133"/>
      <c r="H38" s="125">
        <f>H7+H23+H27+H29+H33+H37</f>
        <v>896551.72839999991</v>
      </c>
      <c r="I38" s="132"/>
      <c r="J38" s="125">
        <f>J7+J23+J27+J29+J33+J37</f>
        <v>1040000.0025119999</v>
      </c>
      <c r="M38" s="143"/>
      <c r="N38" s="125">
        <f>N7+N23+N27+N29+N33+N37</f>
        <v>896551.74</v>
      </c>
      <c r="O38" s="132"/>
      <c r="P38" s="125">
        <f>P7+P23+P27+P29+P33+P37</f>
        <v>1039999.9987999999</v>
      </c>
      <c r="Q38" s="125">
        <f>Q7+Q23+Q27+Q29+Q33+Q37</f>
        <v>3.7119999760761857E-3</v>
      </c>
    </row>
    <row r="39" spans="1:17" ht="15.75" customHeight="1" x14ac:dyDescent="0.2">
      <c r="B39" s="130"/>
      <c r="C39" s="130"/>
      <c r="D39" s="130"/>
      <c r="E39" s="130"/>
      <c r="F39" s="129" t="s">
        <v>9</v>
      </c>
      <c r="G39" s="131"/>
      <c r="H39" s="132"/>
      <c r="I39" s="125">
        <f>I7+I23+I27+I29+I33+I37</f>
        <v>143448.26454400001</v>
      </c>
      <c r="J39" s="132"/>
      <c r="M39" s="143"/>
      <c r="N39" s="132"/>
      <c r="O39" s="125">
        <f>O7+O23+O27+O29+O33+O37</f>
        <v>143448.25880000001</v>
      </c>
      <c r="P39" s="132"/>
    </row>
    <row r="40" spans="1:17" ht="15.75" customHeight="1" x14ac:dyDescent="0.2">
      <c r="B40" s="130"/>
      <c r="C40" s="130"/>
      <c r="D40" s="130"/>
      <c r="E40" s="130"/>
      <c r="F40" s="129" t="s">
        <v>143</v>
      </c>
      <c r="G40" s="131"/>
      <c r="H40" s="132"/>
      <c r="I40" s="132"/>
      <c r="J40" s="125">
        <f>J38+J39</f>
        <v>1040000.0025119999</v>
      </c>
      <c r="M40" s="143"/>
      <c r="N40" s="132"/>
      <c r="O40" s="132"/>
      <c r="P40" s="125">
        <f>P38+P39</f>
        <v>1039999.9987999999</v>
      </c>
    </row>
    <row r="41" spans="1:17" ht="15.75" customHeight="1" x14ac:dyDescent="0.2">
      <c r="A41" s="1"/>
      <c r="B41" s="1"/>
      <c r="C41" s="1"/>
      <c r="D41" s="1"/>
      <c r="E41" s="1"/>
      <c r="F41" s="1"/>
      <c r="G41" s="112"/>
      <c r="H41" s="112"/>
      <c r="I41" s="99" t="s">
        <v>144</v>
      </c>
      <c r="J41" s="126">
        <v>2560000</v>
      </c>
      <c r="M41" s="143"/>
      <c r="N41" s="143"/>
      <c r="O41" s="143"/>
      <c r="P41" s="143"/>
    </row>
    <row r="42" spans="1:17" s="40" customFormat="1" ht="15.75" customHeight="1" x14ac:dyDescent="0.2">
      <c r="A42" s="1"/>
      <c r="B42" s="1"/>
      <c r="C42" s="1"/>
      <c r="D42" s="1"/>
      <c r="E42" s="1"/>
      <c r="F42" s="1"/>
      <c r="G42" s="112"/>
      <c r="H42" s="112"/>
      <c r="I42" s="99" t="s">
        <v>145</v>
      </c>
      <c r="J42" s="137">
        <f>J40+J41</f>
        <v>3600000.002512</v>
      </c>
      <c r="K42" s="146"/>
      <c r="L42" s="147"/>
    </row>
    <row r="43" spans="1:17" ht="15.75" customHeight="1" x14ac:dyDescent="0.2"/>
    <row r="44" spans="1:17" ht="15.75" customHeight="1" x14ac:dyDescent="0.2"/>
    <row r="45" spans="1:17" ht="15.75" customHeight="1" x14ac:dyDescent="0.2"/>
    <row r="46" spans="1:17" ht="15.75" customHeight="1" x14ac:dyDescent="0.2"/>
    <row r="47" spans="1:17" ht="15.75" customHeight="1" x14ac:dyDescent="0.2"/>
    <row r="48" spans="1:1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18">
    <mergeCell ref="A37:F37"/>
    <mergeCell ref="A7:F7"/>
    <mergeCell ref="A23:F23"/>
    <mergeCell ref="A27:F27"/>
    <mergeCell ref="B34:B35"/>
    <mergeCell ref="A30:A32"/>
    <mergeCell ref="B30:B31"/>
    <mergeCell ref="B8:B22"/>
    <mergeCell ref="A34:A36"/>
    <mergeCell ref="A29:F29"/>
    <mergeCell ref="A33:F33"/>
    <mergeCell ref="R5:S5"/>
    <mergeCell ref="A2:J2"/>
    <mergeCell ref="A24:A26"/>
    <mergeCell ref="B24:B26"/>
    <mergeCell ref="A8:A22"/>
    <mergeCell ref="A5:A6"/>
    <mergeCell ref="B5:B6"/>
  </mergeCells>
  <printOptions horizontalCentered="1"/>
  <pageMargins left="0.23622047244094491" right="0.23622047244094491" top="0.35433070866141736" bottom="0.35433070866141736" header="0.31496062992125984" footer="0.31496062992125984"/>
  <pageSetup scale="38"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H1001"/>
  <sheetViews>
    <sheetView topLeftCell="A4" workbookViewId="0">
      <selection activeCell="K15" sqref="K15"/>
    </sheetView>
  </sheetViews>
  <sheetFormatPr baseColWidth="10" defaultColWidth="12.625" defaultRowHeight="15" customHeight="1" x14ac:dyDescent="0.2"/>
  <cols>
    <col min="1" max="1" width="25.625" customWidth="1"/>
    <col min="2" max="2" width="10.75" customWidth="1"/>
    <col min="3" max="4" width="9.25" customWidth="1"/>
    <col min="5" max="5" width="11.125" customWidth="1"/>
    <col min="6" max="7" width="9.25" customWidth="1"/>
  </cols>
  <sheetData>
    <row r="2" spans="1:8" x14ac:dyDescent="0.25">
      <c r="A2" s="198" t="s">
        <v>10</v>
      </c>
      <c r="B2" s="199"/>
      <c r="C2" s="199"/>
      <c r="D2" s="199"/>
      <c r="E2" s="199"/>
      <c r="F2" s="199"/>
    </row>
    <row r="3" spans="1:8" ht="15" customHeight="1" thickBot="1" x14ac:dyDescent="0.25"/>
    <row r="4" spans="1:8" ht="30.75" thickBot="1" x14ac:dyDescent="0.25">
      <c r="A4" s="4" t="s">
        <v>11</v>
      </c>
      <c r="B4" s="5" t="s">
        <v>12</v>
      </c>
      <c r="C4" s="71" t="s">
        <v>127</v>
      </c>
      <c r="D4" s="71" t="s">
        <v>128</v>
      </c>
      <c r="E4" s="71" t="s">
        <v>129</v>
      </c>
      <c r="F4" s="71" t="s">
        <v>130</v>
      </c>
      <c r="G4" s="92" t="s">
        <v>13</v>
      </c>
    </row>
    <row r="5" spans="1:8" ht="25.5" thickBot="1" x14ac:dyDescent="0.3">
      <c r="A5" s="6" t="s">
        <v>122</v>
      </c>
      <c r="B5" s="7">
        <f>SUM(C5:F5)</f>
        <v>7.0000000000000007E-2</v>
      </c>
      <c r="C5" s="75">
        <f>C6</f>
        <v>1.7500000000000002E-2</v>
      </c>
      <c r="D5" s="75">
        <f t="shared" ref="D5:F5" si="0">D6</f>
        <v>1.7500000000000002E-2</v>
      </c>
      <c r="E5" s="75">
        <f t="shared" si="0"/>
        <v>1.7500000000000002E-2</v>
      </c>
      <c r="F5" s="75">
        <f t="shared" si="0"/>
        <v>1.7500000000000002E-2</v>
      </c>
      <c r="G5" s="200" t="s">
        <v>14</v>
      </c>
      <c r="H5" s="156">
        <f>SUM(C5:F5)</f>
        <v>7.0000000000000007E-2</v>
      </c>
    </row>
    <row r="6" spans="1:8" ht="25.5" thickBot="1" x14ac:dyDescent="0.3">
      <c r="A6" s="8" t="s">
        <v>70</v>
      </c>
      <c r="B6" s="72"/>
      <c r="C6" s="76">
        <v>1.7500000000000002E-2</v>
      </c>
      <c r="D6" s="76">
        <v>1.7500000000000002E-2</v>
      </c>
      <c r="E6" s="76">
        <v>1.7500000000000002E-2</v>
      </c>
      <c r="F6" s="88">
        <v>1.7500000000000002E-2</v>
      </c>
      <c r="G6" s="201"/>
    </row>
    <row r="7" spans="1:8" ht="15.75" thickBot="1" x14ac:dyDescent="0.3">
      <c r="A7" s="10" t="s">
        <v>123</v>
      </c>
      <c r="B7" s="7">
        <f>SUM(C7:F7)</f>
        <v>0.87719999999999998</v>
      </c>
      <c r="C7" s="77">
        <f>C8</f>
        <v>0.21929999999999999</v>
      </c>
      <c r="D7" s="77">
        <f t="shared" ref="D7:F7" si="1">D8</f>
        <v>0.21929999999999999</v>
      </c>
      <c r="E7" s="77">
        <f t="shared" si="1"/>
        <v>0.21929999999999999</v>
      </c>
      <c r="F7" s="77">
        <f t="shared" si="1"/>
        <v>0.21929999999999999</v>
      </c>
      <c r="G7" s="200" t="s">
        <v>15</v>
      </c>
      <c r="H7" s="156">
        <f>SUM(C7:F7)</f>
        <v>0.87719999999999998</v>
      </c>
    </row>
    <row r="8" spans="1:8" ht="28.5" customHeight="1" thickBot="1" x14ac:dyDescent="0.3">
      <c r="A8" s="8" t="s">
        <v>96</v>
      </c>
      <c r="B8" s="72"/>
      <c r="C8" s="76">
        <v>0.21929999999999999</v>
      </c>
      <c r="D8" s="76">
        <v>0.21929999999999999</v>
      </c>
      <c r="E8" s="76">
        <v>0.21929999999999999</v>
      </c>
      <c r="F8" s="76">
        <v>0.21929999999999999</v>
      </c>
      <c r="G8" s="201"/>
    </row>
    <row r="9" spans="1:8" s="68" customFormat="1" ht="15.75" thickBot="1" x14ac:dyDescent="0.3">
      <c r="A9" s="10" t="s">
        <v>124</v>
      </c>
      <c r="B9" s="7">
        <f>SUM(C9:F9)</f>
        <v>1.46E-2</v>
      </c>
      <c r="C9" s="77">
        <f>SUM(C10)</f>
        <v>7.3000000000000001E-3</v>
      </c>
      <c r="D9" s="77">
        <f t="shared" ref="D9:F9" si="2">SUM(D10)</f>
        <v>7.3000000000000001E-3</v>
      </c>
      <c r="E9" s="77">
        <f t="shared" si="2"/>
        <v>0</v>
      </c>
      <c r="F9" s="77">
        <f t="shared" si="2"/>
        <v>0</v>
      </c>
      <c r="G9" s="200" t="s">
        <v>32</v>
      </c>
      <c r="H9" s="156">
        <f>SUM(C9:F9)</f>
        <v>1.46E-2</v>
      </c>
    </row>
    <row r="10" spans="1:8" s="68" customFormat="1" ht="15.75" thickBot="1" x14ac:dyDescent="0.3">
      <c r="A10" s="8" t="s">
        <v>74</v>
      </c>
      <c r="B10" s="72"/>
      <c r="C10" s="76">
        <v>7.3000000000000001E-3</v>
      </c>
      <c r="D10" s="76">
        <v>7.3000000000000001E-3</v>
      </c>
      <c r="E10" s="76">
        <v>0</v>
      </c>
      <c r="F10" s="88">
        <v>0</v>
      </c>
      <c r="G10" s="201"/>
    </row>
    <row r="11" spans="1:8" s="68" customFormat="1" ht="15.75" thickBot="1" x14ac:dyDescent="0.3">
      <c r="A11" s="10" t="s">
        <v>125</v>
      </c>
      <c r="B11" s="7">
        <f>SUM(C11:F11)</f>
        <v>2.8999999999999998E-3</v>
      </c>
      <c r="C11" s="77">
        <f>SUM(C12:C12)</f>
        <v>0</v>
      </c>
      <c r="D11" s="77">
        <f>SUM(D12:D12)</f>
        <v>2.8999999999999998E-3</v>
      </c>
      <c r="E11" s="77">
        <f>SUM(E12:E12)</f>
        <v>0</v>
      </c>
      <c r="F11" s="77">
        <f>SUM(F12:F12)</f>
        <v>0</v>
      </c>
      <c r="G11" s="200" t="s">
        <v>133</v>
      </c>
      <c r="H11" s="156">
        <f>SUM(C11:F11)</f>
        <v>2.8999999999999998E-3</v>
      </c>
    </row>
    <row r="12" spans="1:8" s="68" customFormat="1" ht="13.9" customHeight="1" thickBot="1" x14ac:dyDescent="0.3">
      <c r="A12" s="8" t="s">
        <v>168</v>
      </c>
      <c r="B12" s="73"/>
      <c r="C12" s="77">
        <v>0</v>
      </c>
      <c r="D12" s="77">
        <v>2.8999999999999998E-3</v>
      </c>
      <c r="E12" s="89">
        <v>0</v>
      </c>
      <c r="F12" s="78">
        <v>0</v>
      </c>
      <c r="G12" s="205"/>
    </row>
    <row r="13" spans="1:8" s="68" customFormat="1" ht="15.75" thickBot="1" x14ac:dyDescent="0.3">
      <c r="A13" s="69" t="s">
        <v>126</v>
      </c>
      <c r="B13" s="7">
        <f>SUM(C13:F13)</f>
        <v>4.8000000000000004E-3</v>
      </c>
      <c r="C13" s="77">
        <f>SUM(C14:C15)</f>
        <v>0</v>
      </c>
      <c r="D13" s="77">
        <f>SUM(D14:D15)</f>
        <v>3.2000000000000002E-3</v>
      </c>
      <c r="E13" s="77">
        <f>SUM(E14:E15)</f>
        <v>1.6000000000000001E-3</v>
      </c>
      <c r="F13" s="77">
        <f>SUM(F14:F15)</f>
        <v>0</v>
      </c>
      <c r="G13" s="200" t="s">
        <v>134</v>
      </c>
      <c r="H13" s="156">
        <f>SUM(C13:F13)</f>
        <v>4.8000000000000004E-3</v>
      </c>
    </row>
    <row r="14" spans="1:8" s="68" customFormat="1" ht="13.9" customHeight="1" x14ac:dyDescent="0.25">
      <c r="A14" s="70" t="s">
        <v>84</v>
      </c>
      <c r="B14" s="73"/>
      <c r="C14" s="77">
        <v>0</v>
      </c>
      <c r="D14" s="77">
        <v>1.6000000000000001E-3</v>
      </c>
      <c r="E14" s="77">
        <v>1.6000000000000001E-3</v>
      </c>
      <c r="F14" s="78">
        <v>0</v>
      </c>
      <c r="G14" s="205"/>
    </row>
    <row r="15" spans="1:8" s="68" customFormat="1" ht="25.5" thickBot="1" x14ac:dyDescent="0.3">
      <c r="A15" s="70" t="s">
        <v>83</v>
      </c>
      <c r="B15" s="73"/>
      <c r="C15" s="77">
        <v>0</v>
      </c>
      <c r="D15" s="77">
        <v>1.6000000000000001E-3</v>
      </c>
      <c r="E15" s="77">
        <v>0</v>
      </c>
      <c r="F15" s="78">
        <v>0</v>
      </c>
      <c r="G15" s="205"/>
    </row>
    <row r="16" spans="1:8" s="68" customFormat="1" ht="15.75" thickBot="1" x14ac:dyDescent="0.3">
      <c r="A16" s="10" t="s">
        <v>131</v>
      </c>
      <c r="B16" s="7">
        <f>SUM(C16:F16)</f>
        <v>3.0600000000000002E-2</v>
      </c>
      <c r="C16" s="77">
        <f>SUM(C17:C18)</f>
        <v>1.6900000000000002E-2</v>
      </c>
      <c r="D16" s="77">
        <f>SUM(D17:D18)</f>
        <v>1.37E-2</v>
      </c>
      <c r="E16" s="77">
        <f>SUM(E17:E18)</f>
        <v>0</v>
      </c>
      <c r="F16" s="77">
        <f>SUM(F17:F18)</f>
        <v>0</v>
      </c>
      <c r="G16" s="200" t="s">
        <v>135</v>
      </c>
      <c r="H16" s="156">
        <f>SUM(C16:F16)</f>
        <v>3.0600000000000002E-2</v>
      </c>
    </row>
    <row r="17" spans="1:8" s="68" customFormat="1" ht="13.9" customHeight="1" x14ac:dyDescent="0.25">
      <c r="A17" s="8" t="s">
        <v>80</v>
      </c>
      <c r="B17" s="73"/>
      <c r="C17" s="77">
        <v>1.37E-2</v>
      </c>
      <c r="D17" s="77">
        <v>1.37E-2</v>
      </c>
      <c r="E17" s="77">
        <v>0</v>
      </c>
      <c r="F17" s="78">
        <v>0</v>
      </c>
      <c r="G17" s="205"/>
    </row>
    <row r="18" spans="1:8" s="68" customFormat="1" x14ac:dyDescent="0.25">
      <c r="A18" s="8" t="s">
        <v>78</v>
      </c>
      <c r="B18" s="73"/>
      <c r="C18" s="77">
        <v>3.2000000000000002E-3</v>
      </c>
      <c r="D18" s="77">
        <v>0</v>
      </c>
      <c r="E18" s="77">
        <v>0</v>
      </c>
      <c r="F18" s="77">
        <v>0</v>
      </c>
      <c r="G18" s="205"/>
    </row>
    <row r="19" spans="1:8" s="68" customFormat="1" ht="13.9" customHeight="1" thickBot="1" x14ac:dyDescent="0.3">
      <c r="A19" s="70"/>
      <c r="B19" s="73"/>
      <c r="C19" s="77"/>
      <c r="D19" s="77"/>
      <c r="E19" s="77"/>
      <c r="F19" s="78"/>
      <c r="G19" s="84"/>
    </row>
    <row r="20" spans="1:8" ht="25.9" customHeight="1" thickBot="1" x14ac:dyDescent="0.25">
      <c r="A20" s="11" t="s">
        <v>16</v>
      </c>
      <c r="B20" s="74" t="s">
        <v>17</v>
      </c>
      <c r="C20" s="90">
        <v>1</v>
      </c>
      <c r="D20" s="90">
        <v>2</v>
      </c>
      <c r="E20" s="90">
        <v>3</v>
      </c>
      <c r="F20" s="91">
        <v>4</v>
      </c>
      <c r="H20" s="156">
        <f>SUM(H5:H16)</f>
        <v>1.0001</v>
      </c>
    </row>
    <row r="21" spans="1:8" x14ac:dyDescent="0.25">
      <c r="A21" s="12" t="s">
        <v>139</v>
      </c>
      <c r="B21" s="202">
        <f>+B7+B5+B9+B11+B13+B16+B18</f>
        <v>1.0001</v>
      </c>
      <c r="C21" s="139">
        <f>C5+C7+C9+C11+C13+C16</f>
        <v>0.26100000000000001</v>
      </c>
      <c r="D21" s="139">
        <f>D5+D7+D9+D11+D13+D16</f>
        <v>0.26389999999999997</v>
      </c>
      <c r="E21" s="139">
        <f>E5+E7+E9+E11+E13+E16</f>
        <v>0.2384</v>
      </c>
      <c r="F21" s="139">
        <f>F5+F7+F9+F11+F13+F16</f>
        <v>0.23680000000000001</v>
      </c>
    </row>
    <row r="22" spans="1:8" ht="15.75" customHeight="1" thickBot="1" x14ac:dyDescent="0.3">
      <c r="A22" s="12" t="s">
        <v>18</v>
      </c>
      <c r="B22" s="203"/>
      <c r="C22" s="139">
        <f>C21</f>
        <v>0.26100000000000001</v>
      </c>
      <c r="D22" s="138">
        <f>C22+D21</f>
        <v>0.52489999999999992</v>
      </c>
      <c r="E22" s="138">
        <f t="shared" ref="E22" si="3">D22+E21</f>
        <v>0.76329999999999987</v>
      </c>
      <c r="F22" s="145">
        <f>E22+F21</f>
        <v>1.0000999999999998</v>
      </c>
    </row>
    <row r="23" spans="1:8" ht="27.75" customHeight="1" x14ac:dyDescent="0.25">
      <c r="A23" s="13" t="s">
        <v>19</v>
      </c>
    </row>
    <row r="24" spans="1:8" ht="15.75" customHeight="1" x14ac:dyDescent="0.25">
      <c r="A24" s="13" t="s">
        <v>20</v>
      </c>
    </row>
    <row r="25" spans="1:8" ht="42.6" customHeight="1" x14ac:dyDescent="0.25">
      <c r="A25" s="204" t="s">
        <v>21</v>
      </c>
      <c r="B25" s="199"/>
      <c r="C25" s="199"/>
      <c r="D25" s="199"/>
      <c r="E25" s="199"/>
    </row>
    <row r="26" spans="1:8" ht="15" customHeight="1" x14ac:dyDescent="0.25">
      <c r="A26" s="14"/>
      <c r="B26" s="14"/>
      <c r="C26" s="14"/>
      <c r="D26" s="14"/>
      <c r="E26" s="14"/>
    </row>
    <row r="27" spans="1:8" ht="15.75" customHeight="1" x14ac:dyDescent="0.25">
      <c r="A27" s="15" t="s">
        <v>22</v>
      </c>
    </row>
    <row r="28" spans="1:8" ht="15.75" customHeight="1" x14ac:dyDescent="0.25">
      <c r="A28" s="2" t="s">
        <v>23</v>
      </c>
    </row>
    <row r="29" spans="1:8" ht="15.75" customHeight="1" x14ac:dyDescent="0.25">
      <c r="A29" s="2" t="s">
        <v>24</v>
      </c>
    </row>
    <row r="30" spans="1:8" ht="15.75" customHeight="1" x14ac:dyDescent="0.25">
      <c r="A30" s="2" t="s">
        <v>25</v>
      </c>
    </row>
    <row r="31" spans="1:8" ht="15.75" customHeight="1" x14ac:dyDescent="0.2"/>
    <row r="32" spans="1: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9">
    <mergeCell ref="A2:F2"/>
    <mergeCell ref="G5:G6"/>
    <mergeCell ref="G7:G8"/>
    <mergeCell ref="B21:B22"/>
    <mergeCell ref="A25:E25"/>
    <mergeCell ref="G9:G10"/>
    <mergeCell ref="G11:G12"/>
    <mergeCell ref="G13:G15"/>
    <mergeCell ref="G16:G18"/>
  </mergeCells>
  <pageMargins left="0.70866141732283472" right="0.70866141732283472" top="0.55118110236220474" bottom="0.55118110236220474"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999"/>
  <sheetViews>
    <sheetView topLeftCell="A19" zoomScale="85" zoomScaleNormal="85" workbookViewId="0">
      <selection activeCell="I26" sqref="I26"/>
    </sheetView>
  </sheetViews>
  <sheetFormatPr baseColWidth="10" defaultColWidth="12.625" defaultRowHeight="15" customHeight="1" x14ac:dyDescent="0.2"/>
  <cols>
    <col min="1" max="1" width="25.25" customWidth="1"/>
    <col min="2" max="2" width="18.5" customWidth="1"/>
    <col min="3" max="3" width="13.5" customWidth="1"/>
    <col min="4" max="4" width="15.5" customWidth="1"/>
    <col min="5" max="5" width="13.75" customWidth="1"/>
    <col min="6" max="6" width="14.25" customWidth="1"/>
  </cols>
  <sheetData>
    <row r="2" spans="1:6" x14ac:dyDescent="0.25">
      <c r="A2" s="198" t="s">
        <v>26</v>
      </c>
      <c r="B2" s="199"/>
      <c r="C2" s="199"/>
      <c r="D2" s="199"/>
      <c r="E2" s="199"/>
    </row>
    <row r="3" spans="1:6" x14ac:dyDescent="0.25">
      <c r="A3" s="3"/>
      <c r="B3" s="3"/>
      <c r="C3" s="3"/>
      <c r="D3" s="3"/>
      <c r="E3" s="3"/>
    </row>
    <row r="4" spans="1:6" x14ac:dyDescent="0.25">
      <c r="A4" s="16" t="s">
        <v>165</v>
      </c>
      <c r="B4" s="3"/>
      <c r="C4" s="3"/>
      <c r="D4" s="3"/>
      <c r="E4" s="3"/>
    </row>
    <row r="5" spans="1:6" x14ac:dyDescent="0.25">
      <c r="A5" s="3"/>
      <c r="B5" s="3"/>
      <c r="C5" s="3"/>
      <c r="D5" s="3"/>
      <c r="E5" s="3"/>
    </row>
    <row r="6" spans="1:6" ht="14.25" x14ac:dyDescent="0.2">
      <c r="A6" s="17" t="s">
        <v>27</v>
      </c>
      <c r="B6" s="18" t="s">
        <v>8</v>
      </c>
      <c r="C6" s="206" t="s">
        <v>162</v>
      </c>
      <c r="D6" s="207"/>
      <c r="E6" s="207"/>
      <c r="F6" s="207"/>
    </row>
    <row r="7" spans="1:6" ht="14.25" x14ac:dyDescent="0.2">
      <c r="A7" s="17" t="s">
        <v>28</v>
      </c>
      <c r="B7" s="18" t="s">
        <v>8</v>
      </c>
      <c r="C7" s="206" t="s">
        <v>162</v>
      </c>
      <c r="D7" s="207"/>
      <c r="E7" s="207"/>
      <c r="F7" s="207"/>
    </row>
    <row r="8" spans="1:6" ht="14.25" x14ac:dyDescent="0.2">
      <c r="A8" s="17" t="s">
        <v>29</v>
      </c>
      <c r="B8" s="18" t="s">
        <v>8</v>
      </c>
      <c r="C8" s="211">
        <v>0</v>
      </c>
      <c r="D8" s="212"/>
      <c r="E8" s="212"/>
    </row>
    <row r="9" spans="1:6" ht="14.25" x14ac:dyDescent="0.2">
      <c r="A9" s="17" t="s">
        <v>30</v>
      </c>
      <c r="B9" s="18" t="s">
        <v>8</v>
      </c>
      <c r="C9" s="211">
        <v>0</v>
      </c>
      <c r="D9" s="212"/>
      <c r="E9" s="212"/>
    </row>
    <row r="10" spans="1:6" ht="14.25" x14ac:dyDescent="0.2">
      <c r="A10" s="17" t="s">
        <v>31</v>
      </c>
      <c r="B10" s="19" t="s">
        <v>8</v>
      </c>
      <c r="C10" s="206" t="s">
        <v>162</v>
      </c>
      <c r="D10" s="207"/>
      <c r="E10" s="207"/>
      <c r="F10" s="207"/>
    </row>
    <row r="11" spans="1:6" ht="15.75" thickBot="1" x14ac:dyDescent="0.3">
      <c r="A11" s="3"/>
      <c r="B11" s="3"/>
      <c r="C11" s="198"/>
      <c r="D11" s="199"/>
      <c r="E11" s="199"/>
    </row>
    <row r="12" spans="1:6" ht="30.75" thickBot="1" x14ac:dyDescent="0.25">
      <c r="A12" s="4" t="s">
        <v>11</v>
      </c>
      <c r="B12" s="71" t="s">
        <v>127</v>
      </c>
      <c r="C12" s="71" t="s">
        <v>128</v>
      </c>
      <c r="D12" s="71" t="s">
        <v>129</v>
      </c>
      <c r="E12" s="71" t="s">
        <v>130</v>
      </c>
      <c r="F12" s="93" t="s">
        <v>13</v>
      </c>
    </row>
    <row r="13" spans="1:6" ht="24.75" x14ac:dyDescent="0.25">
      <c r="A13" s="79" t="s">
        <v>122</v>
      </c>
      <c r="B13" s="101">
        <f>B14</f>
        <v>63037.5</v>
      </c>
      <c r="C13" s="101">
        <f>C14</f>
        <v>63037.5</v>
      </c>
      <c r="D13" s="101">
        <f>D14</f>
        <v>63037.5</v>
      </c>
      <c r="E13" s="101">
        <f>E14</f>
        <v>63037.5</v>
      </c>
      <c r="F13" s="200" t="s">
        <v>14</v>
      </c>
    </row>
    <row r="14" spans="1:6" ht="25.5" thickBot="1" x14ac:dyDescent="0.3">
      <c r="A14" s="8" t="s">
        <v>70</v>
      </c>
      <c r="B14" s="80">
        <v>63037.5</v>
      </c>
      <c r="C14" s="80">
        <v>63037.5</v>
      </c>
      <c r="D14" s="80">
        <v>63037.5</v>
      </c>
      <c r="E14" s="80">
        <v>63037.5</v>
      </c>
      <c r="F14" s="205"/>
    </row>
    <row r="15" spans="1:6" x14ac:dyDescent="0.25">
      <c r="A15" s="10" t="s">
        <v>123</v>
      </c>
      <c r="B15" s="101">
        <f>B16</f>
        <v>789402.499236</v>
      </c>
      <c r="C15" s="101">
        <f t="shared" ref="C15:E15" si="0">C16</f>
        <v>789402.499236</v>
      </c>
      <c r="D15" s="101">
        <f t="shared" si="0"/>
        <v>789402.499236</v>
      </c>
      <c r="E15" s="101">
        <f t="shared" si="0"/>
        <v>789402.499236</v>
      </c>
      <c r="F15" s="200" t="s">
        <v>15</v>
      </c>
    </row>
    <row r="16" spans="1:6" ht="37.5" thickBot="1" x14ac:dyDescent="0.3">
      <c r="A16" s="8" t="s">
        <v>96</v>
      </c>
      <c r="B16" s="80">
        <v>789402.499236</v>
      </c>
      <c r="C16" s="80">
        <v>789402.499236</v>
      </c>
      <c r="D16" s="80">
        <v>789402.499236</v>
      </c>
      <c r="E16" s="80">
        <v>789402.499236</v>
      </c>
      <c r="F16" s="205"/>
    </row>
    <row r="17" spans="1:6" x14ac:dyDescent="0.25">
      <c r="A17" s="10" t="s">
        <v>124</v>
      </c>
      <c r="B17" s="101">
        <f>B18</f>
        <v>26100</v>
      </c>
      <c r="C17" s="101">
        <f t="shared" ref="C17:E17" si="1">C18</f>
        <v>26100</v>
      </c>
      <c r="D17" s="101">
        <f t="shared" si="1"/>
        <v>0</v>
      </c>
      <c r="E17" s="101">
        <f t="shared" si="1"/>
        <v>0</v>
      </c>
      <c r="F17" s="200" t="s">
        <v>32</v>
      </c>
    </row>
    <row r="18" spans="1:6" s="68" customFormat="1" ht="15.75" thickBot="1" x14ac:dyDescent="0.3">
      <c r="A18" s="8" t="s">
        <v>74</v>
      </c>
      <c r="B18" s="80">
        <v>26100</v>
      </c>
      <c r="C18" s="80">
        <v>26100</v>
      </c>
      <c r="D18" s="80">
        <v>0</v>
      </c>
      <c r="E18" s="80">
        <v>0</v>
      </c>
      <c r="F18" s="214"/>
    </row>
    <row r="19" spans="1:6" s="68" customFormat="1" x14ac:dyDescent="0.25">
      <c r="A19" s="10" t="s">
        <v>125</v>
      </c>
      <c r="B19" s="101">
        <f>B20</f>
        <v>0</v>
      </c>
      <c r="C19" s="101">
        <f t="shared" ref="C19:E19" si="2">C20</f>
        <v>10440</v>
      </c>
      <c r="D19" s="101">
        <f t="shared" si="2"/>
        <v>0</v>
      </c>
      <c r="E19" s="101">
        <f t="shared" si="2"/>
        <v>0</v>
      </c>
      <c r="F19" s="200" t="s">
        <v>133</v>
      </c>
    </row>
    <row r="20" spans="1:6" s="68" customFormat="1" ht="15.75" thickBot="1" x14ac:dyDescent="0.3">
      <c r="A20" s="8" t="s">
        <v>168</v>
      </c>
      <c r="B20" s="80">
        <v>0</v>
      </c>
      <c r="C20" s="80">
        <v>10440</v>
      </c>
      <c r="D20" s="80">
        <v>0</v>
      </c>
      <c r="E20" s="81">
        <v>0</v>
      </c>
      <c r="F20" s="205"/>
    </row>
    <row r="21" spans="1:6" s="68" customFormat="1" ht="18" customHeight="1" x14ac:dyDescent="0.25">
      <c r="A21" s="69" t="s">
        <v>126</v>
      </c>
      <c r="B21" s="101">
        <f>B22+B23</f>
        <v>5800</v>
      </c>
      <c r="C21" s="101">
        <f t="shared" ref="C21:E21" si="3">C22+C23</f>
        <v>5800</v>
      </c>
      <c r="D21" s="101">
        <f t="shared" si="3"/>
        <v>5800</v>
      </c>
      <c r="E21" s="101">
        <f t="shared" si="3"/>
        <v>0</v>
      </c>
      <c r="F21" s="200" t="s">
        <v>134</v>
      </c>
    </row>
    <row r="22" spans="1:6" s="68" customFormat="1" ht="21" customHeight="1" x14ac:dyDescent="0.25">
      <c r="A22" s="70" t="s">
        <v>84</v>
      </c>
      <c r="B22" s="80">
        <v>0</v>
      </c>
      <c r="C22" s="80">
        <v>5800</v>
      </c>
      <c r="D22" s="80">
        <v>5800</v>
      </c>
      <c r="E22" s="81">
        <v>0</v>
      </c>
      <c r="F22" s="205"/>
    </row>
    <row r="23" spans="1:6" s="68" customFormat="1" ht="31.5" customHeight="1" thickBot="1" x14ac:dyDescent="0.3">
      <c r="A23" s="70" t="s">
        <v>83</v>
      </c>
      <c r="B23" s="80">
        <v>5800</v>
      </c>
      <c r="C23" s="80">
        <v>0</v>
      </c>
      <c r="D23" s="80"/>
      <c r="E23" s="80"/>
      <c r="F23" s="214"/>
    </row>
    <row r="24" spans="1:6" s="68" customFormat="1" x14ac:dyDescent="0.25">
      <c r="A24" s="69" t="s">
        <v>131</v>
      </c>
      <c r="B24" s="101">
        <f>B25+B26</f>
        <v>60900</v>
      </c>
      <c r="C24" s="101">
        <f t="shared" ref="C24:E24" si="4">C25+C26</f>
        <v>49300</v>
      </c>
      <c r="D24" s="101">
        <f t="shared" si="4"/>
        <v>0</v>
      </c>
      <c r="E24" s="101">
        <f t="shared" si="4"/>
        <v>0</v>
      </c>
      <c r="F24" s="200" t="s">
        <v>135</v>
      </c>
    </row>
    <row r="25" spans="1:6" s="68" customFormat="1" ht="21.75" customHeight="1" x14ac:dyDescent="0.25">
      <c r="A25" s="70" t="s">
        <v>80</v>
      </c>
      <c r="B25" s="80">
        <v>49300</v>
      </c>
      <c r="C25" s="80">
        <v>49300</v>
      </c>
      <c r="D25" s="80">
        <v>0</v>
      </c>
      <c r="E25" s="81">
        <v>0</v>
      </c>
      <c r="F25" s="205"/>
    </row>
    <row r="26" spans="1:6" ht="21.75" customHeight="1" thickBot="1" x14ac:dyDescent="0.3">
      <c r="A26" s="70" t="s">
        <v>78</v>
      </c>
      <c r="B26" s="80">
        <v>11600</v>
      </c>
      <c r="C26" s="80">
        <v>0</v>
      </c>
      <c r="D26" s="80">
        <v>0</v>
      </c>
      <c r="E26" s="80">
        <v>0</v>
      </c>
      <c r="F26" s="205"/>
    </row>
    <row r="27" spans="1:6" ht="40.5" customHeight="1" thickBot="1" x14ac:dyDescent="0.25">
      <c r="A27" s="11" t="s">
        <v>16</v>
      </c>
      <c r="B27" s="85">
        <v>1</v>
      </c>
      <c r="C27" s="85">
        <v>1</v>
      </c>
      <c r="D27" s="85">
        <v>1</v>
      </c>
      <c r="E27" s="86">
        <v>1</v>
      </c>
      <c r="F27" s="20"/>
    </row>
    <row r="28" spans="1:6" ht="15.75" customHeight="1" x14ac:dyDescent="0.25">
      <c r="A28" s="21" t="s">
        <v>132</v>
      </c>
      <c r="B28" s="82">
        <f>B13+B15+B17+B19+B21+B24</f>
        <v>945239.999236</v>
      </c>
      <c r="C28" s="82">
        <f t="shared" ref="C28:D28" si="5">C13+C15+C17+C19+C21+C24</f>
        <v>944079.999236</v>
      </c>
      <c r="D28" s="82">
        <f t="shared" si="5"/>
        <v>858239.999236</v>
      </c>
      <c r="E28" s="82">
        <f>E13+E15+E17+E19+E21+E24</f>
        <v>852439.999236</v>
      </c>
      <c r="F28" s="68"/>
    </row>
    <row r="29" spans="1:6" ht="15.75" customHeight="1" x14ac:dyDescent="0.25">
      <c r="A29" s="21" t="s">
        <v>33</v>
      </c>
      <c r="B29" s="83">
        <f>B28</f>
        <v>945239.999236</v>
      </c>
      <c r="C29" s="83">
        <f>B29+C28</f>
        <v>1889319.998472</v>
      </c>
      <c r="D29" s="83">
        <f>C29+D28</f>
        <v>2747559.9977080002</v>
      </c>
      <c r="E29" s="83">
        <f>D29+E28</f>
        <v>3599999.996944</v>
      </c>
      <c r="F29" s="41"/>
    </row>
    <row r="30" spans="1:6" ht="15.75" customHeight="1" x14ac:dyDescent="0.2">
      <c r="D30" s="41"/>
    </row>
    <row r="31" spans="1:6" ht="27" customHeight="1" x14ac:dyDescent="0.25">
      <c r="A31" s="13" t="s">
        <v>34</v>
      </c>
    </row>
    <row r="32" spans="1:6" ht="34.5" customHeight="1" x14ac:dyDescent="0.2">
      <c r="A32" s="213" t="s">
        <v>163</v>
      </c>
      <c r="B32" s="199"/>
      <c r="C32" s="199"/>
      <c r="D32" s="199"/>
      <c r="E32" s="199"/>
      <c r="F32" s="199"/>
    </row>
    <row r="33" spans="1:6" ht="29.25" customHeight="1" x14ac:dyDescent="0.2">
      <c r="A33" s="210" t="s">
        <v>164</v>
      </c>
      <c r="B33" s="199"/>
      <c r="C33" s="199"/>
      <c r="D33" s="199"/>
      <c r="E33" s="199"/>
      <c r="F33" s="199"/>
    </row>
    <row r="34" spans="1:6" ht="19.5" customHeight="1" x14ac:dyDescent="0.2">
      <c r="A34" s="208" t="s">
        <v>35</v>
      </c>
      <c r="B34" s="199"/>
      <c r="C34" s="199"/>
      <c r="D34" s="199"/>
      <c r="E34" s="199"/>
      <c r="F34" s="199"/>
    </row>
    <row r="35" spans="1:6" ht="30.6" customHeight="1" x14ac:dyDescent="0.2">
      <c r="A35" s="209" t="s">
        <v>36</v>
      </c>
      <c r="B35" s="199"/>
      <c r="C35" s="199"/>
      <c r="D35" s="199"/>
      <c r="E35" s="199"/>
      <c r="F35" s="199"/>
    </row>
    <row r="36" spans="1:6" ht="36" customHeight="1" x14ac:dyDescent="0.25">
      <c r="A36" s="14"/>
      <c r="B36" s="22"/>
      <c r="C36" s="22"/>
      <c r="D36" s="22"/>
      <c r="E36" s="22"/>
      <c r="F36" s="22"/>
    </row>
    <row r="37" spans="1:6" ht="15" customHeight="1" x14ac:dyDescent="0.25">
      <c r="B37" s="14"/>
      <c r="C37" s="14"/>
      <c r="D37" s="14"/>
    </row>
    <row r="38" spans="1:6" ht="15.75" customHeight="1" x14ac:dyDescent="0.2"/>
    <row r="39" spans="1:6" ht="15.75" customHeight="1" x14ac:dyDescent="0.2"/>
    <row r="40" spans="1:6" ht="15.75" customHeight="1" x14ac:dyDescent="0.2"/>
    <row r="41" spans="1:6" ht="15.75" customHeight="1" x14ac:dyDescent="0.2"/>
    <row r="42" spans="1:6" ht="15.75" customHeight="1" x14ac:dyDescent="0.2"/>
    <row r="43" spans="1:6" ht="15.75" customHeight="1" x14ac:dyDescent="0.2"/>
    <row r="44" spans="1:6" ht="15.75" customHeight="1" x14ac:dyDescent="0.2"/>
    <row r="45" spans="1:6" ht="15.75" customHeight="1" x14ac:dyDescent="0.2"/>
    <row r="46" spans="1:6" ht="15.75" customHeight="1" x14ac:dyDescent="0.2"/>
    <row r="47" spans="1:6" ht="15.75" customHeight="1" x14ac:dyDescent="0.2"/>
    <row r="48" spans="1: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7">
    <mergeCell ref="F24:F26"/>
    <mergeCell ref="C10:F10"/>
    <mergeCell ref="A34:F34"/>
    <mergeCell ref="A35:F35"/>
    <mergeCell ref="A33:F33"/>
    <mergeCell ref="A2:E2"/>
    <mergeCell ref="C8:E8"/>
    <mergeCell ref="C9:E9"/>
    <mergeCell ref="C11:E11"/>
    <mergeCell ref="A32:F32"/>
    <mergeCell ref="C6:F6"/>
    <mergeCell ref="C7:F7"/>
    <mergeCell ref="F13:F14"/>
    <mergeCell ref="F15:F16"/>
    <mergeCell ref="F17:F18"/>
    <mergeCell ref="F19:F20"/>
    <mergeCell ref="F21:F23"/>
  </mergeCells>
  <pageMargins left="0.51181102362204722" right="0.51181102362204722" top="0.55118110236220474" bottom="0.55118110236220474" header="0" footer="0"/>
  <pageSetup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H999"/>
  <sheetViews>
    <sheetView topLeftCell="A10" workbookViewId="0">
      <selection activeCell="L8" sqref="L8"/>
    </sheetView>
  </sheetViews>
  <sheetFormatPr baseColWidth="10" defaultColWidth="12.625" defaultRowHeight="15" customHeight="1" x14ac:dyDescent="0.2"/>
  <cols>
    <col min="1" max="1" width="15.125" customWidth="1"/>
    <col min="2" max="2" width="9.25" customWidth="1"/>
    <col min="3" max="4" width="13.125" customWidth="1"/>
    <col min="5" max="5" width="12.375" bestFit="1" customWidth="1"/>
    <col min="6" max="6" width="12.25" bestFit="1" customWidth="1"/>
    <col min="7" max="7" width="13.125" customWidth="1"/>
    <col min="8" max="15" width="9.25" customWidth="1"/>
  </cols>
  <sheetData>
    <row r="3" spans="1:8" ht="14.25" customHeight="1" x14ac:dyDescent="0.25">
      <c r="A3" s="215" t="s">
        <v>140</v>
      </c>
      <c r="B3" s="199"/>
      <c r="C3" s="199"/>
      <c r="D3" s="199"/>
      <c r="E3" s="199"/>
      <c r="F3" s="199"/>
      <c r="G3" s="199"/>
    </row>
    <row r="5" spans="1:8" x14ac:dyDescent="0.25">
      <c r="D5" s="216" t="s">
        <v>37</v>
      </c>
      <c r="E5" s="217"/>
      <c r="F5" s="217"/>
      <c r="G5" s="218"/>
    </row>
    <row r="6" spans="1:8" ht="45" x14ac:dyDescent="0.25">
      <c r="A6" s="23" t="s">
        <v>38</v>
      </c>
      <c r="B6" s="23" t="s">
        <v>39</v>
      </c>
      <c r="C6" s="23" t="s">
        <v>40</v>
      </c>
      <c r="D6" s="24" t="s">
        <v>118</v>
      </c>
      <c r="E6" s="24" t="s">
        <v>119</v>
      </c>
      <c r="F6" s="24" t="s">
        <v>120</v>
      </c>
      <c r="G6" s="24" t="s">
        <v>121</v>
      </c>
      <c r="H6" s="94" t="s">
        <v>13</v>
      </c>
    </row>
    <row r="7" spans="1:8" ht="96" customHeight="1" x14ac:dyDescent="0.2">
      <c r="A7" s="219" t="s">
        <v>141</v>
      </c>
      <c r="B7" s="25" t="s">
        <v>41</v>
      </c>
      <c r="C7" s="155">
        <v>2560000.0000000005</v>
      </c>
      <c r="D7" s="155">
        <v>640000</v>
      </c>
      <c r="E7" s="155">
        <v>640000</v>
      </c>
      <c r="F7" s="155">
        <v>640000</v>
      </c>
      <c r="G7" s="155">
        <v>640000</v>
      </c>
      <c r="H7" s="221" t="s">
        <v>42</v>
      </c>
    </row>
    <row r="8" spans="1:8" ht="93" customHeight="1" x14ac:dyDescent="0.2">
      <c r="A8" s="220"/>
      <c r="B8" s="25" t="s">
        <v>43</v>
      </c>
      <c r="C8" s="155">
        <f>SUM(D8:G8)</f>
        <v>1039999.996944</v>
      </c>
      <c r="D8" s="155">
        <v>305239.999236</v>
      </c>
      <c r="E8" s="155">
        <v>304079.999236</v>
      </c>
      <c r="F8" s="155">
        <v>218239.99923599997</v>
      </c>
      <c r="G8" s="155">
        <v>212439.99923599997</v>
      </c>
      <c r="H8" s="220"/>
    </row>
    <row r="9" spans="1:8" ht="45" x14ac:dyDescent="0.25">
      <c r="A9" s="28" t="s">
        <v>44</v>
      </c>
      <c r="B9" s="27"/>
      <c r="C9" s="26"/>
      <c r="D9" s="29">
        <v>1</v>
      </c>
      <c r="E9" s="29">
        <v>1</v>
      </c>
      <c r="F9" s="29">
        <v>1</v>
      </c>
      <c r="G9" s="29">
        <v>1</v>
      </c>
      <c r="H9" s="95" t="s">
        <v>45</v>
      </c>
    </row>
    <row r="10" spans="1:8" x14ac:dyDescent="0.25">
      <c r="A10" s="9" t="s">
        <v>46</v>
      </c>
      <c r="B10" s="9"/>
      <c r="C10" s="222">
        <f>SUM(C7+C8)</f>
        <v>3599999.9969440005</v>
      </c>
      <c r="D10" s="26">
        <f>SUM(D7:D8)</f>
        <v>945239.999236</v>
      </c>
      <c r="E10" s="26">
        <f t="shared" ref="E10:F10" si="0">SUM(E7:E8)</f>
        <v>944079.999236</v>
      </c>
      <c r="F10" s="26">
        <f t="shared" si="0"/>
        <v>858239.999236</v>
      </c>
      <c r="G10" s="26">
        <f>SUM(G7:G8)</f>
        <v>852439.999236</v>
      </c>
    </row>
    <row r="11" spans="1:8" x14ac:dyDescent="0.25">
      <c r="A11" s="9" t="s">
        <v>47</v>
      </c>
      <c r="B11" s="9"/>
      <c r="C11" s="223"/>
      <c r="D11" s="26">
        <f>D10</f>
        <v>945239.999236</v>
      </c>
      <c r="E11" s="26">
        <f>E10+D11</f>
        <v>1889319.998472</v>
      </c>
      <c r="F11" s="26">
        <f>F10+E11</f>
        <v>2747559.9977080002</v>
      </c>
      <c r="G11" s="26">
        <f>G10+F11</f>
        <v>3599999.996944</v>
      </c>
    </row>
    <row r="12" spans="1:8" x14ac:dyDescent="0.25">
      <c r="C12" s="30"/>
      <c r="D12" s="30"/>
      <c r="E12" s="30"/>
    </row>
    <row r="15" spans="1:8" x14ac:dyDescent="0.25">
      <c r="A15" s="13" t="s">
        <v>48</v>
      </c>
    </row>
    <row r="16" spans="1:8" x14ac:dyDescent="0.25">
      <c r="A16" s="13" t="s">
        <v>49</v>
      </c>
    </row>
    <row r="17" spans="1:1" x14ac:dyDescent="0.25">
      <c r="A17" s="13" t="s">
        <v>50</v>
      </c>
    </row>
    <row r="18" spans="1:1" x14ac:dyDescent="0.25">
      <c r="A18" s="13" t="s">
        <v>51</v>
      </c>
    </row>
    <row r="20" spans="1:1" ht="15.75" customHeight="1" x14ac:dyDescent="0.2"/>
    <row r="21" spans="1:1" ht="15.75" customHeight="1" x14ac:dyDescent="0.2"/>
    <row r="22" spans="1:1" ht="15.75" customHeight="1" x14ac:dyDescent="0.2"/>
    <row r="23" spans="1:1" ht="15.75" customHeight="1" x14ac:dyDescent="0.2"/>
    <row r="24" spans="1:1" ht="15.75" customHeight="1" x14ac:dyDescent="0.2"/>
    <row r="25" spans="1:1" ht="15.75" customHeight="1" x14ac:dyDescent="0.2"/>
    <row r="26" spans="1:1" ht="15.75" customHeight="1" x14ac:dyDescent="0.2"/>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5">
    <mergeCell ref="A3:G3"/>
    <mergeCell ref="D5:G5"/>
    <mergeCell ref="A7:A8"/>
    <mergeCell ref="H7:H8"/>
    <mergeCell ref="C10:C11"/>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46"/>
  <sheetViews>
    <sheetView topLeftCell="A13" zoomScale="70" zoomScaleNormal="70" workbookViewId="0">
      <selection activeCell="I9" sqref="I9"/>
    </sheetView>
  </sheetViews>
  <sheetFormatPr baseColWidth="10" defaultColWidth="11" defaultRowHeight="15" x14ac:dyDescent="0.25"/>
  <cols>
    <col min="1" max="1" width="11" style="45"/>
    <col min="2" max="2" width="16.75" style="45" customWidth="1"/>
    <col min="3" max="3" width="21.75" style="45" customWidth="1"/>
    <col min="4" max="4" width="10.25" style="45" customWidth="1"/>
    <col min="5" max="5" width="14" style="45" customWidth="1"/>
    <col min="6" max="6" width="14.625" style="45" customWidth="1"/>
    <col min="7" max="7" width="15" style="45" customWidth="1"/>
    <col min="8" max="9" width="10.75" style="45" bestFit="1" customWidth="1"/>
    <col min="10" max="10" width="13.25" style="45" customWidth="1"/>
    <col min="11" max="11" width="20.625" style="45" bestFit="1" customWidth="1"/>
    <col min="12" max="13" width="11" style="45"/>
    <col min="14" max="14" width="20.625" style="45" customWidth="1"/>
    <col min="15" max="16384" width="11" style="45"/>
  </cols>
  <sheetData>
    <row r="2" spans="1:14" x14ac:dyDescent="0.25">
      <c r="A2" s="233" t="s">
        <v>52</v>
      </c>
      <c r="B2" s="233"/>
      <c r="C2" s="233"/>
      <c r="D2" s="233"/>
      <c r="E2" s="233"/>
      <c r="F2" s="233"/>
      <c r="G2" s="233"/>
      <c r="H2" s="233"/>
      <c r="I2" s="233"/>
      <c r="J2" s="233"/>
      <c r="K2" s="233"/>
    </row>
    <row r="3" spans="1:14" x14ac:dyDescent="0.25">
      <c r="A3" s="46"/>
      <c r="B3" s="46"/>
      <c r="C3" s="46"/>
      <c r="D3" s="46"/>
      <c r="E3" s="46"/>
      <c r="F3" s="46"/>
      <c r="G3" s="46"/>
      <c r="H3" s="46"/>
      <c r="I3" s="46"/>
      <c r="J3" s="46"/>
      <c r="K3" s="46"/>
    </row>
    <row r="4" spans="1:14" x14ac:dyDescent="0.25">
      <c r="A4" s="234" t="s">
        <v>97</v>
      </c>
      <c r="B4" s="234"/>
      <c r="C4" s="234"/>
      <c r="D4" s="234"/>
      <c r="E4" s="234"/>
      <c r="F4" s="234"/>
      <c r="G4" s="234"/>
      <c r="H4" s="234"/>
      <c r="I4" s="234"/>
      <c r="J4" s="234"/>
      <c r="K4" s="234"/>
    </row>
    <row r="5" spans="1:14" x14ac:dyDescent="0.25">
      <c r="A5" s="235"/>
      <c r="B5" s="235"/>
      <c r="C5" s="235"/>
      <c r="D5" s="235"/>
      <c r="E5" s="235"/>
      <c r="F5" s="235"/>
      <c r="G5" s="235"/>
      <c r="H5" s="235"/>
      <c r="I5" s="235"/>
      <c r="J5" s="235"/>
      <c r="K5" s="235"/>
    </row>
    <row r="6" spans="1:14" ht="19.5" x14ac:dyDescent="0.45">
      <c r="A6" s="236" t="s">
        <v>98</v>
      </c>
      <c r="B6" s="236"/>
      <c r="C6" s="236"/>
      <c r="D6" s="237" t="s">
        <v>99</v>
      </c>
      <c r="E6" s="237"/>
      <c r="F6" s="237"/>
      <c r="G6" s="237"/>
      <c r="H6" s="237"/>
      <c r="I6" s="237"/>
      <c r="J6" s="237"/>
      <c r="K6" s="237"/>
      <c r="M6" s="47"/>
    </row>
    <row r="7" spans="1:14" ht="20.25" thickBot="1" x14ac:dyDescent="0.5">
      <c r="A7" s="236" t="s">
        <v>53</v>
      </c>
      <c r="B7" s="236"/>
      <c r="C7" s="236"/>
      <c r="D7" s="237" t="s">
        <v>100</v>
      </c>
      <c r="E7" s="237"/>
      <c r="F7" s="237"/>
      <c r="G7" s="237"/>
      <c r="H7" s="237"/>
      <c r="I7" s="237"/>
      <c r="J7" s="237"/>
      <c r="K7" s="237"/>
    </row>
    <row r="8" spans="1:14" ht="56.25" x14ac:dyDescent="0.25">
      <c r="A8" s="48" t="s">
        <v>54</v>
      </c>
      <c r="B8" s="49" t="s">
        <v>55</v>
      </c>
      <c r="C8" s="49" t="s">
        <v>56</v>
      </c>
      <c r="D8" s="49" t="s">
        <v>57</v>
      </c>
      <c r="E8" s="49" t="s">
        <v>58</v>
      </c>
      <c r="F8" s="49" t="s">
        <v>59</v>
      </c>
      <c r="G8" s="49" t="s">
        <v>60</v>
      </c>
      <c r="H8" s="49" t="s">
        <v>61</v>
      </c>
      <c r="I8" s="49" t="s">
        <v>62</v>
      </c>
      <c r="J8" s="49" t="s">
        <v>63</v>
      </c>
      <c r="K8" s="50" t="s">
        <v>64</v>
      </c>
    </row>
    <row r="9" spans="1:14" ht="39" x14ac:dyDescent="0.25">
      <c r="A9" s="102" t="s">
        <v>101</v>
      </c>
      <c r="B9" s="52" t="s">
        <v>102</v>
      </c>
      <c r="C9" s="103" t="s">
        <v>103</v>
      </c>
      <c r="D9" s="51">
        <v>365</v>
      </c>
      <c r="E9" s="104">
        <v>533271.42000000004</v>
      </c>
      <c r="F9" s="104">
        <v>27000</v>
      </c>
      <c r="G9" s="104">
        <v>5058.13</v>
      </c>
      <c r="H9" s="104">
        <v>30419.22</v>
      </c>
      <c r="I9" s="104">
        <v>54386.559999999998</v>
      </c>
      <c r="J9" s="104">
        <v>0</v>
      </c>
      <c r="K9" s="105">
        <f>SUM(E9:J9)</f>
        <v>650135.33000000007</v>
      </c>
      <c r="N9" s="107"/>
    </row>
    <row r="10" spans="1:14" ht="51.75" customHeight="1" x14ac:dyDescent="0.25">
      <c r="A10" s="102" t="s">
        <v>101</v>
      </c>
      <c r="B10" s="52" t="s">
        <v>104</v>
      </c>
      <c r="C10" s="103" t="s">
        <v>105</v>
      </c>
      <c r="D10" s="51">
        <v>365</v>
      </c>
      <c r="E10" s="104">
        <v>404654.6</v>
      </c>
      <c r="F10" s="104">
        <v>20487.330000000002</v>
      </c>
      <c r="G10" s="104">
        <v>3838.17</v>
      </c>
      <c r="H10" s="104">
        <v>24138.68</v>
      </c>
      <c r="I10" s="104">
        <v>33678.239999999998</v>
      </c>
      <c r="J10" s="104">
        <v>0</v>
      </c>
      <c r="K10" s="105">
        <f t="shared" ref="K10:K15" si="0">SUM(E10:J10)</f>
        <v>486797.01999999996</v>
      </c>
      <c r="N10" s="108"/>
    </row>
    <row r="11" spans="1:14" ht="47.25" customHeight="1" x14ac:dyDescent="0.25">
      <c r="A11" s="102" t="s">
        <v>101</v>
      </c>
      <c r="B11" s="52" t="s">
        <v>106</v>
      </c>
      <c r="C11" s="103" t="s">
        <v>107</v>
      </c>
      <c r="D11" s="51">
        <v>365</v>
      </c>
      <c r="E11" s="104">
        <v>404654.6</v>
      </c>
      <c r="F11" s="104">
        <v>20487.330000000002</v>
      </c>
      <c r="G11" s="104">
        <v>3838.17</v>
      </c>
      <c r="H11" s="104">
        <v>24825.360000000001</v>
      </c>
      <c r="I11" s="104">
        <v>39548.239999999998</v>
      </c>
      <c r="J11" s="104">
        <v>0</v>
      </c>
      <c r="K11" s="105">
        <f t="shared" si="0"/>
        <v>493353.69999999995</v>
      </c>
      <c r="N11" s="107"/>
    </row>
    <row r="12" spans="1:14" ht="62.25" customHeight="1" x14ac:dyDescent="0.25">
      <c r="A12" s="102" t="s">
        <v>101</v>
      </c>
      <c r="B12" s="52" t="s">
        <v>108</v>
      </c>
      <c r="C12" s="103" t="s">
        <v>109</v>
      </c>
      <c r="D12" s="51">
        <v>365</v>
      </c>
      <c r="E12" s="104">
        <v>229731.48</v>
      </c>
      <c r="F12" s="104">
        <v>11631.6</v>
      </c>
      <c r="G12" s="106">
        <v>1556.45</v>
      </c>
      <c r="H12" s="104">
        <v>14504.34</v>
      </c>
      <c r="I12" s="104">
        <v>19021.68</v>
      </c>
      <c r="J12" s="104">
        <v>0</v>
      </c>
      <c r="K12" s="105">
        <f t="shared" si="0"/>
        <v>276445.55000000005</v>
      </c>
      <c r="N12" s="107"/>
    </row>
    <row r="13" spans="1:14" ht="73.5" customHeight="1" x14ac:dyDescent="0.25">
      <c r="A13" s="102" t="s">
        <v>101</v>
      </c>
      <c r="B13" s="52" t="s">
        <v>110</v>
      </c>
      <c r="C13" s="103" t="s">
        <v>111</v>
      </c>
      <c r="D13" s="51">
        <v>365</v>
      </c>
      <c r="E13" s="104">
        <v>229731.48</v>
      </c>
      <c r="F13" s="104">
        <v>11631.6</v>
      </c>
      <c r="G13" s="104">
        <v>933.87</v>
      </c>
      <c r="H13" s="104">
        <v>14504.34</v>
      </c>
      <c r="I13" s="104">
        <v>21021.68</v>
      </c>
      <c r="J13" s="104">
        <v>0</v>
      </c>
      <c r="K13" s="105">
        <f t="shared" si="0"/>
        <v>277822.97000000003</v>
      </c>
      <c r="N13" s="107"/>
    </row>
    <row r="14" spans="1:14" ht="81" customHeight="1" x14ac:dyDescent="0.25">
      <c r="A14" s="102" t="s">
        <v>101</v>
      </c>
      <c r="B14" s="52" t="s">
        <v>112</v>
      </c>
      <c r="C14" s="103" t="s">
        <v>113</v>
      </c>
      <c r="D14" s="51">
        <v>365</v>
      </c>
      <c r="E14" s="104">
        <v>181236.4</v>
      </c>
      <c r="F14" s="104">
        <v>7620.4</v>
      </c>
      <c r="G14" s="104">
        <v>1227.83</v>
      </c>
      <c r="H14" s="104">
        <v>10339.02</v>
      </c>
      <c r="I14" s="104">
        <v>14478.8</v>
      </c>
      <c r="J14" s="104">
        <v>0</v>
      </c>
      <c r="K14" s="105">
        <f t="shared" si="0"/>
        <v>214902.44999999995</v>
      </c>
      <c r="N14" s="107"/>
    </row>
    <row r="15" spans="1:14" ht="87" customHeight="1" thickBot="1" x14ac:dyDescent="0.3">
      <c r="A15" s="102" t="s">
        <v>101</v>
      </c>
      <c r="B15" s="52" t="s">
        <v>114</v>
      </c>
      <c r="C15" s="103" t="s">
        <v>115</v>
      </c>
      <c r="D15" s="51">
        <v>365</v>
      </c>
      <c r="E15" s="104">
        <v>117588</v>
      </c>
      <c r="F15" s="104">
        <v>5953.4</v>
      </c>
      <c r="G15" s="104">
        <v>477.98</v>
      </c>
      <c r="H15" s="104">
        <v>8668</v>
      </c>
      <c r="I15" s="104">
        <v>11219.27</v>
      </c>
      <c r="J15" s="104">
        <v>0</v>
      </c>
      <c r="K15" s="105">
        <f t="shared" si="0"/>
        <v>143906.65</v>
      </c>
      <c r="N15" s="107"/>
    </row>
    <row r="16" spans="1:14" ht="18.75" x14ac:dyDescent="0.45">
      <c r="A16" s="224" t="s">
        <v>65</v>
      </c>
      <c r="B16" s="225"/>
      <c r="C16" s="225"/>
      <c r="D16" s="225"/>
      <c r="E16" s="225"/>
      <c r="F16" s="225"/>
      <c r="G16" s="225"/>
      <c r="H16" s="225"/>
      <c r="I16" s="225"/>
      <c r="J16" s="226"/>
      <c r="K16" s="53">
        <f>SUM(K9:K15)</f>
        <v>2543363.6700000004</v>
      </c>
      <c r="N16" s="109"/>
    </row>
    <row r="17" spans="1:11" ht="18.75" x14ac:dyDescent="0.45">
      <c r="A17" s="227" t="s">
        <v>66</v>
      </c>
      <c r="B17" s="228"/>
      <c r="C17" s="228"/>
      <c r="D17" s="228"/>
      <c r="E17" s="228"/>
      <c r="F17" s="228"/>
      <c r="G17" s="228"/>
      <c r="H17" s="228"/>
      <c r="I17" s="228"/>
      <c r="J17" s="229"/>
      <c r="K17" s="54">
        <v>16636.330000000002</v>
      </c>
    </row>
    <row r="18" spans="1:11" ht="19.5" thickBot="1" x14ac:dyDescent="0.5">
      <c r="A18" s="230" t="s">
        <v>67</v>
      </c>
      <c r="B18" s="231"/>
      <c r="C18" s="231"/>
      <c r="D18" s="231"/>
      <c r="E18" s="231"/>
      <c r="F18" s="231"/>
      <c r="G18" s="231"/>
      <c r="H18" s="231"/>
      <c r="I18" s="231"/>
      <c r="J18" s="232"/>
      <c r="K18" s="55">
        <f>+K17+K16</f>
        <v>2560000.0000000005</v>
      </c>
    </row>
    <row r="21" spans="1:11" x14ac:dyDescent="0.25">
      <c r="A21" s="56" t="s">
        <v>68</v>
      </c>
    </row>
    <row r="22" spans="1:11" x14ac:dyDescent="0.25">
      <c r="A22" s="56"/>
    </row>
    <row r="23" spans="1:11" x14ac:dyDescent="0.25">
      <c r="A23" s="56"/>
    </row>
    <row r="25" spans="1:11" x14ac:dyDescent="0.25">
      <c r="A25" s="57"/>
      <c r="B25" s="57"/>
      <c r="C25" s="57"/>
      <c r="D25" s="47"/>
      <c r="E25" s="47"/>
      <c r="F25" s="47"/>
      <c r="G25" s="47"/>
      <c r="H25" s="47"/>
      <c r="I25" s="47"/>
      <c r="J25" s="47"/>
      <c r="K25" s="47"/>
    </row>
    <row r="26" spans="1:11" x14ac:dyDescent="0.25">
      <c r="A26" s="57"/>
      <c r="B26" s="57"/>
      <c r="C26" s="57"/>
      <c r="D26" s="47"/>
      <c r="E26" s="47"/>
      <c r="F26" s="47"/>
      <c r="G26" s="47"/>
      <c r="H26" s="47"/>
      <c r="I26" s="47"/>
      <c r="J26" s="47"/>
      <c r="K26" s="47"/>
    </row>
    <row r="27" spans="1:11" x14ac:dyDescent="0.25">
      <c r="A27" s="58"/>
      <c r="B27" s="58"/>
      <c r="C27" s="58"/>
      <c r="D27" s="58"/>
      <c r="E27" s="58"/>
      <c r="F27" s="58"/>
      <c r="G27" s="58"/>
      <c r="H27" s="58"/>
      <c r="I27" s="58"/>
      <c r="J27" s="58"/>
      <c r="K27" s="58"/>
    </row>
    <row r="28" spans="1:11" x14ac:dyDescent="0.25">
      <c r="A28" s="59"/>
      <c r="B28" s="59"/>
      <c r="C28" s="59"/>
      <c r="D28" s="59"/>
      <c r="E28" s="60"/>
      <c r="F28" s="60"/>
      <c r="G28" s="60"/>
      <c r="H28" s="60"/>
      <c r="I28" s="60"/>
      <c r="J28" s="60"/>
      <c r="K28" s="60"/>
    </row>
    <row r="29" spans="1:11" x14ac:dyDescent="0.25">
      <c r="A29" s="59"/>
      <c r="B29" s="59"/>
      <c r="C29" s="59"/>
      <c r="D29" s="59"/>
      <c r="E29" s="60"/>
      <c r="F29" s="60"/>
      <c r="G29" s="60"/>
      <c r="H29" s="60"/>
      <c r="I29" s="60"/>
      <c r="J29" s="60"/>
      <c r="K29" s="60"/>
    </row>
    <row r="30" spans="1:11" x14ac:dyDescent="0.25">
      <c r="A30" s="59"/>
      <c r="B30" s="59"/>
      <c r="C30" s="59"/>
      <c r="D30" s="59"/>
      <c r="E30" s="60"/>
      <c r="F30" s="60"/>
      <c r="G30" s="60"/>
      <c r="H30" s="60"/>
      <c r="I30" s="60"/>
      <c r="J30" s="60"/>
      <c r="K30" s="60"/>
    </row>
    <row r="31" spans="1:11" x14ac:dyDescent="0.25">
      <c r="A31" s="61"/>
      <c r="B31" s="61"/>
      <c r="C31" s="61"/>
      <c r="D31" s="61"/>
      <c r="E31" s="61"/>
      <c r="F31" s="61"/>
      <c r="G31" s="61"/>
      <c r="H31" s="61"/>
      <c r="I31" s="61"/>
      <c r="J31" s="61"/>
      <c r="K31" s="62"/>
    </row>
    <row r="32" spans="1:11" x14ac:dyDescent="0.25">
      <c r="A32" s="61"/>
      <c r="B32" s="61"/>
      <c r="C32" s="61"/>
      <c r="D32" s="61"/>
      <c r="E32" s="61"/>
      <c r="F32" s="61"/>
      <c r="G32" s="61"/>
      <c r="H32" s="61"/>
      <c r="I32" s="61"/>
      <c r="J32" s="61"/>
      <c r="K32" s="62"/>
    </row>
    <row r="33" spans="1:11" x14ac:dyDescent="0.25">
      <c r="A33" s="61"/>
      <c r="B33" s="61"/>
      <c r="C33" s="61"/>
      <c r="D33" s="61"/>
      <c r="E33" s="61"/>
      <c r="F33" s="61"/>
      <c r="G33" s="61"/>
      <c r="H33" s="61"/>
      <c r="I33" s="61"/>
      <c r="J33" s="61"/>
      <c r="K33" s="63"/>
    </row>
    <row r="35" spans="1:11" x14ac:dyDescent="0.25">
      <c r="A35" s="57"/>
      <c r="B35" s="57"/>
      <c r="C35" s="57"/>
      <c r="D35" s="47"/>
      <c r="E35" s="47"/>
      <c r="F35" s="47"/>
      <c r="G35" s="47"/>
      <c r="H35" s="47"/>
      <c r="I35" s="47"/>
      <c r="J35" s="47"/>
      <c r="K35" s="47"/>
    </row>
    <row r="36" spans="1:11" x14ac:dyDescent="0.25">
      <c r="A36" s="57"/>
      <c r="B36" s="57"/>
      <c r="C36" s="57"/>
      <c r="D36" s="47"/>
      <c r="E36" s="47"/>
      <c r="F36" s="47"/>
      <c r="G36" s="47"/>
      <c r="H36" s="47"/>
      <c r="I36" s="47"/>
      <c r="J36" s="47"/>
      <c r="K36" s="47"/>
    </row>
    <row r="37" spans="1:11" x14ac:dyDescent="0.25">
      <c r="A37" s="58"/>
      <c r="B37" s="58"/>
      <c r="C37" s="58"/>
      <c r="D37" s="58"/>
      <c r="E37" s="58"/>
      <c r="F37" s="58"/>
      <c r="G37" s="58"/>
      <c r="H37" s="58"/>
      <c r="I37" s="58"/>
      <c r="J37" s="58"/>
      <c r="K37" s="58"/>
    </row>
    <row r="38" spans="1:11" x14ac:dyDescent="0.25">
      <c r="A38" s="59"/>
      <c r="B38" s="59"/>
      <c r="C38" s="59"/>
      <c r="D38" s="59"/>
      <c r="E38" s="60"/>
      <c r="F38" s="60"/>
      <c r="G38" s="60"/>
      <c r="H38" s="60"/>
      <c r="I38" s="60"/>
      <c r="J38" s="60"/>
      <c r="K38" s="60"/>
    </row>
    <row r="39" spans="1:11" x14ac:dyDescent="0.25">
      <c r="A39" s="59"/>
      <c r="B39" s="59"/>
      <c r="C39" s="59"/>
      <c r="D39" s="59"/>
      <c r="E39" s="60"/>
      <c r="F39" s="60"/>
      <c r="G39" s="60"/>
      <c r="H39" s="60"/>
      <c r="I39" s="60"/>
      <c r="J39" s="60"/>
      <c r="K39" s="60"/>
    </row>
    <row r="40" spans="1:11" x14ac:dyDescent="0.25">
      <c r="A40" s="59"/>
      <c r="B40" s="59"/>
      <c r="C40" s="59"/>
      <c r="D40" s="59"/>
      <c r="E40" s="60"/>
      <c r="F40" s="60"/>
      <c r="G40" s="60"/>
      <c r="H40" s="60"/>
      <c r="I40" s="60"/>
      <c r="J40" s="60"/>
      <c r="K40" s="60"/>
    </row>
    <row r="41" spans="1:11" x14ac:dyDescent="0.25">
      <c r="K41" s="64"/>
    </row>
    <row r="42" spans="1:11" x14ac:dyDescent="0.25">
      <c r="A42" s="61"/>
      <c r="B42" s="61"/>
      <c r="C42" s="61"/>
      <c r="D42" s="61"/>
      <c r="E42" s="61"/>
      <c r="F42" s="61"/>
      <c r="G42" s="61"/>
      <c r="H42" s="61"/>
      <c r="I42" s="61"/>
      <c r="J42" s="61"/>
      <c r="K42" s="62"/>
    </row>
    <row r="43" spans="1:11" x14ac:dyDescent="0.25">
      <c r="A43" s="61"/>
      <c r="B43" s="61"/>
      <c r="C43" s="61"/>
      <c r="D43" s="61"/>
      <c r="E43" s="61"/>
      <c r="F43" s="61"/>
      <c r="G43" s="61"/>
      <c r="H43" s="61"/>
      <c r="I43" s="61"/>
      <c r="J43" s="61"/>
      <c r="K43" s="62"/>
    </row>
    <row r="44" spans="1:11" x14ac:dyDescent="0.25">
      <c r="A44" s="61"/>
      <c r="B44" s="61"/>
      <c r="C44" s="61"/>
      <c r="D44" s="61"/>
      <c r="E44" s="61"/>
      <c r="F44" s="61"/>
      <c r="G44" s="61"/>
      <c r="H44" s="61"/>
      <c r="I44" s="61"/>
      <c r="J44" s="61"/>
      <c r="K44" s="63"/>
    </row>
    <row r="46" spans="1:11" x14ac:dyDescent="0.25">
      <c r="F46" s="65"/>
      <c r="G46" s="65"/>
      <c r="H46" s="65"/>
      <c r="I46" s="65"/>
      <c r="J46" s="65"/>
      <c r="K46" s="66"/>
    </row>
  </sheetData>
  <mergeCells count="9">
    <mergeCell ref="A16:J16"/>
    <mergeCell ref="A17:J17"/>
    <mergeCell ref="A18:J18"/>
    <mergeCell ref="A2:K2"/>
    <mergeCell ref="A4:K5"/>
    <mergeCell ref="A6:C6"/>
    <mergeCell ref="D6:K6"/>
    <mergeCell ref="A7:C7"/>
    <mergeCell ref="D7:K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Ppto. gto op</vt:lpstr>
      <vt:lpstr>avance-físico</vt:lpstr>
      <vt:lpstr>avance-financiero</vt:lpstr>
      <vt:lpstr>ministraciones</vt:lpstr>
      <vt:lpstr>Ppto serv pers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Cecilia Lozano Pérez</dc:creator>
  <cp:lastModifiedBy>ADMINISTRACION</cp:lastModifiedBy>
  <cp:lastPrinted>2021-12-15T16:28:59Z</cp:lastPrinted>
  <dcterms:created xsi:type="dcterms:W3CDTF">2020-11-09T16:22:27Z</dcterms:created>
  <dcterms:modified xsi:type="dcterms:W3CDTF">2022-03-09T23:29:47Z</dcterms:modified>
</cp:coreProperties>
</file>